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636" windowWidth="15012" windowHeight="8232"/>
  </bookViews>
  <sheets>
    <sheet name="Total" sheetId="1" r:id="rId1"/>
    <sheet name="Intra" sheetId="5" r:id="rId2"/>
    <sheet name="Inter" sheetId="6" r:id="rId3"/>
    <sheet name="Foreign" sheetId="7" r:id="rId4"/>
  </sheets>
  <definedNames>
    <definedName name="_xlnm.Print_Area" localSheetId="3">Foreign!$A$3:$I$36</definedName>
    <definedName name="_xlnm.Print_Area" localSheetId="2">Inter!$A$3:$J$36</definedName>
    <definedName name="_xlnm.Print_Area" localSheetId="1">Intra!$A$3:$I$36</definedName>
    <definedName name="_xlnm.Print_Area" localSheetId="0">Total!$A$3:$I$37</definedName>
  </definedNames>
  <calcPr calcId="145621"/>
</workbook>
</file>

<file path=xl/calcChain.xml><?xml version="1.0" encoding="utf-8"?>
<calcChain xmlns="http://schemas.openxmlformats.org/spreadsheetml/2006/main">
  <c r="I30" i="5" l="1"/>
  <c r="I29" i="5"/>
  <c r="I28" i="5"/>
  <c r="I27" i="5"/>
  <c r="I26" i="5"/>
  <c r="I25" i="5"/>
  <c r="I24" i="5"/>
  <c r="I21" i="5"/>
  <c r="I20" i="5"/>
  <c r="I19" i="5"/>
  <c r="I18" i="5"/>
  <c r="I17" i="5"/>
  <c r="I16" i="5"/>
  <c r="I15" i="5"/>
  <c r="B8" i="1"/>
  <c r="C8" i="1"/>
  <c r="B9" i="1"/>
  <c r="C9" i="1"/>
  <c r="B10" i="1"/>
  <c r="C10" i="1"/>
  <c r="B11" i="1"/>
  <c r="C11" i="1"/>
  <c r="B12" i="1"/>
  <c r="C12" i="1"/>
  <c r="A3" i="5"/>
  <c r="I12" i="7"/>
  <c r="H12" i="7"/>
  <c r="D12" i="7"/>
  <c r="I11" i="7"/>
  <c r="H11" i="7"/>
  <c r="D11" i="7"/>
  <c r="I10" i="7"/>
  <c r="H10" i="7"/>
  <c r="D10" i="7"/>
  <c r="I9" i="7"/>
  <c r="H9" i="7"/>
  <c r="D9" i="7"/>
  <c r="I8" i="7"/>
  <c r="H8" i="7"/>
  <c r="D8" i="7"/>
  <c r="D8" i="6"/>
  <c r="G8" i="6"/>
  <c r="H8" i="6"/>
  <c r="I8" i="6"/>
  <c r="D9" i="6"/>
  <c r="G9" i="6"/>
  <c r="H9" i="6"/>
  <c r="I9" i="6"/>
  <c r="D10" i="6"/>
  <c r="G10" i="6"/>
  <c r="H10" i="6"/>
  <c r="I10" i="6"/>
  <c r="D11" i="6"/>
  <c r="G11" i="6"/>
  <c r="H11" i="6"/>
  <c r="I11" i="6"/>
  <c r="D12" i="6"/>
  <c r="G12" i="6"/>
  <c r="H12" i="6"/>
  <c r="I12" i="6"/>
  <c r="I12" i="5"/>
  <c r="H12" i="5"/>
  <c r="G12" i="5"/>
  <c r="D12" i="5"/>
  <c r="I11" i="5"/>
  <c r="H11" i="5"/>
  <c r="G11" i="5"/>
  <c r="D11" i="5"/>
  <c r="I10" i="5"/>
  <c r="H10" i="5"/>
  <c r="G10" i="5"/>
  <c r="D10" i="5"/>
  <c r="I9" i="5"/>
  <c r="H9" i="5"/>
  <c r="G9" i="5"/>
  <c r="D9" i="5"/>
  <c r="I8" i="5"/>
  <c r="H8" i="5"/>
  <c r="G8" i="5"/>
  <c r="D8" i="5"/>
  <c r="A3" i="7" l="1"/>
  <c r="A3" i="6"/>
  <c r="H24" i="6" l="1"/>
  <c r="G30" i="6"/>
  <c r="G29" i="6"/>
  <c r="G28" i="6"/>
  <c r="G27" i="6"/>
  <c r="G26" i="6"/>
  <c r="G25" i="6"/>
  <c r="G24" i="6"/>
  <c r="D25" i="6"/>
  <c r="D26" i="6"/>
  <c r="D27" i="6"/>
  <c r="D28" i="6"/>
  <c r="D29" i="6"/>
  <c r="D30" i="6"/>
  <c r="D24" i="6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G24" i="1" s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G15" i="1" s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D24" i="1" s="1"/>
  <c r="B16" i="1"/>
  <c r="C16" i="1"/>
  <c r="B17" i="1"/>
  <c r="C17" i="1"/>
  <c r="B18" i="1"/>
  <c r="C18" i="1"/>
  <c r="B19" i="1"/>
  <c r="C19" i="1"/>
  <c r="B20" i="1"/>
  <c r="C20" i="1"/>
  <c r="B21" i="1"/>
  <c r="C21" i="1"/>
  <c r="C15" i="1"/>
  <c r="B15" i="1"/>
  <c r="G15" i="6"/>
  <c r="G16" i="6"/>
  <c r="G17" i="6"/>
  <c r="G18" i="6"/>
  <c r="G19" i="6"/>
  <c r="G20" i="6"/>
  <c r="G21" i="6"/>
  <c r="H30" i="7"/>
  <c r="D30" i="7"/>
  <c r="H29" i="7"/>
  <c r="D29" i="7"/>
  <c r="H28" i="7"/>
  <c r="D28" i="7"/>
  <c r="H27" i="7"/>
  <c r="D27" i="7"/>
  <c r="H26" i="7"/>
  <c r="D26" i="7"/>
  <c r="H25" i="7"/>
  <c r="D25" i="7"/>
  <c r="H24" i="7"/>
  <c r="D24" i="7"/>
  <c r="H21" i="7"/>
  <c r="D21" i="7"/>
  <c r="H20" i="7"/>
  <c r="D20" i="7"/>
  <c r="H19" i="7"/>
  <c r="D19" i="7"/>
  <c r="H18" i="7"/>
  <c r="D18" i="7"/>
  <c r="H17" i="7"/>
  <c r="D17" i="7"/>
  <c r="H16" i="7"/>
  <c r="D16" i="7"/>
  <c r="H15" i="7"/>
  <c r="D15" i="7"/>
  <c r="I30" i="7"/>
  <c r="I29" i="7"/>
  <c r="I28" i="7"/>
  <c r="I27" i="7"/>
  <c r="I26" i="7"/>
  <c r="I25" i="7"/>
  <c r="I24" i="7"/>
  <c r="I21" i="7"/>
  <c r="I20" i="7"/>
  <c r="I19" i="7"/>
  <c r="I18" i="7"/>
  <c r="I17" i="7"/>
  <c r="I16" i="7"/>
  <c r="I15" i="7"/>
  <c r="I30" i="6"/>
  <c r="I30" i="1" s="1"/>
  <c r="I29" i="6"/>
  <c r="I29" i="1" s="1"/>
  <c r="I28" i="6"/>
  <c r="I28" i="1" s="1"/>
  <c r="I27" i="6"/>
  <c r="I27" i="1" s="1"/>
  <c r="I26" i="6"/>
  <c r="I26" i="1" s="1"/>
  <c r="I25" i="6"/>
  <c r="I25" i="1" s="1"/>
  <c r="I24" i="6"/>
  <c r="I24" i="1" s="1"/>
  <c r="I16" i="6"/>
  <c r="I17" i="6"/>
  <c r="I18" i="6"/>
  <c r="I19" i="6"/>
  <c r="I20" i="6"/>
  <c r="I21" i="6"/>
  <c r="I15" i="6"/>
  <c r="I15" i="1" s="1"/>
  <c r="H30" i="6"/>
  <c r="H29" i="6"/>
  <c r="H28" i="6"/>
  <c r="H27" i="6"/>
  <c r="H26" i="6"/>
  <c r="H25" i="6"/>
  <c r="H21" i="6"/>
  <c r="D21" i="6"/>
  <c r="H20" i="6"/>
  <c r="D20" i="6"/>
  <c r="H19" i="6"/>
  <c r="D19" i="6"/>
  <c r="H18" i="6"/>
  <c r="D18" i="6"/>
  <c r="H17" i="6"/>
  <c r="D17" i="6"/>
  <c r="H16" i="6"/>
  <c r="D16" i="6"/>
  <c r="H15" i="6"/>
  <c r="D15" i="6"/>
  <c r="G30" i="5"/>
  <c r="G29" i="5"/>
  <c r="G28" i="5"/>
  <c r="G27" i="5"/>
  <c r="G26" i="5"/>
  <c r="G25" i="5"/>
  <c r="G24" i="5"/>
  <c r="D25" i="5"/>
  <c r="D26" i="5"/>
  <c r="D27" i="5"/>
  <c r="D28" i="5"/>
  <c r="D29" i="5"/>
  <c r="D30" i="5"/>
  <c r="D24" i="5"/>
  <c r="H30" i="5"/>
  <c r="H29" i="5"/>
  <c r="H28" i="5"/>
  <c r="H27" i="5"/>
  <c r="H26" i="5"/>
  <c r="H25" i="5"/>
  <c r="H24" i="5"/>
  <c r="H20" i="5"/>
  <c r="H21" i="5"/>
  <c r="H21" i="1" s="1"/>
  <c r="G21" i="5"/>
  <c r="G20" i="5"/>
  <c r="G19" i="5"/>
  <c r="G18" i="5"/>
  <c r="G17" i="5"/>
  <c r="G16" i="5"/>
  <c r="G15" i="5"/>
  <c r="D17" i="5"/>
  <c r="D18" i="5"/>
  <c r="D19" i="5"/>
  <c r="D20" i="5"/>
  <c r="D21" i="5"/>
  <c r="D16" i="5"/>
  <c r="D15" i="5"/>
  <c r="H19" i="5"/>
  <c r="H18" i="5"/>
  <c r="H18" i="1" s="1"/>
  <c r="H17" i="5"/>
  <c r="H16" i="5"/>
  <c r="H16" i="1" s="1"/>
  <c r="H15" i="5"/>
  <c r="H15" i="1" s="1"/>
  <c r="I20" i="1" l="1"/>
  <c r="I21" i="1"/>
  <c r="I19" i="1"/>
  <c r="I17" i="1"/>
  <c r="D16" i="1"/>
  <c r="H17" i="1"/>
  <c r="D27" i="1"/>
  <c r="H25" i="1"/>
  <c r="H27" i="1"/>
  <c r="H29" i="1"/>
  <c r="I18" i="1"/>
  <c r="H19" i="1"/>
  <c r="H20" i="1"/>
  <c r="D25" i="1"/>
  <c r="D29" i="1"/>
  <c r="I16" i="1"/>
  <c r="D20" i="1"/>
  <c r="H24" i="1"/>
  <c r="H26" i="1"/>
  <c r="H28" i="1"/>
  <c r="H30" i="1"/>
  <c r="D18" i="1"/>
  <c r="D15" i="1"/>
  <c r="D21" i="1"/>
  <c r="D19" i="1"/>
  <c r="D17" i="1"/>
  <c r="D26" i="1"/>
  <c r="D28" i="1"/>
  <c r="D30" i="1"/>
  <c r="G16" i="1"/>
  <c r="G17" i="1"/>
  <c r="G18" i="1"/>
  <c r="G19" i="1"/>
  <c r="G20" i="1"/>
  <c r="G21" i="1"/>
  <c r="G25" i="1"/>
  <c r="G26" i="1"/>
  <c r="G27" i="1"/>
  <c r="G28" i="1"/>
  <c r="G29" i="1"/>
  <c r="G30" i="1"/>
  <c r="D8" i="1" l="1"/>
  <c r="D12" i="1"/>
  <c r="D10" i="1" l="1"/>
  <c r="D11" i="1"/>
  <c r="D9" i="1"/>
  <c r="F12" i="1"/>
  <c r="F11" i="1"/>
  <c r="F10" i="1"/>
  <c r="F9" i="1"/>
  <c r="F8" i="1"/>
  <c r="E12" i="1"/>
  <c r="E11" i="1"/>
  <c r="E10" i="1"/>
  <c r="E9" i="1"/>
  <c r="E8" i="1"/>
  <c r="I12" i="1"/>
  <c r="I10" i="1"/>
  <c r="I9" i="1"/>
  <c r="I11" i="1"/>
  <c r="H12" i="1"/>
  <c r="H8" i="1"/>
  <c r="I8" i="1"/>
  <c r="H10" i="1" l="1"/>
  <c r="G12" i="1"/>
  <c r="G8" i="1"/>
  <c r="H9" i="1"/>
  <c r="H11" i="1"/>
  <c r="G10" i="1"/>
  <c r="G11" i="1"/>
  <c r="G9" i="1"/>
</calcChain>
</file>

<file path=xl/sharedStrings.xml><?xml version="1.0" encoding="utf-8"?>
<sst xmlns="http://schemas.openxmlformats.org/spreadsheetml/2006/main" count="157" uniqueCount="41">
  <si>
    <t xml:space="preserve">IN-MIGRATION </t>
  </si>
  <si>
    <t>NET Migration (IN-OUT)</t>
  </si>
  <si>
    <t xml:space="preserve"> ESTIMATE</t>
  </si>
  <si>
    <t>(+/-) MOE</t>
  </si>
  <si>
    <t>PERCENT</t>
  </si>
  <si>
    <t>Population 16 years and over</t>
  </si>
  <si>
    <t>* Total migration is the sum of interstate and intra state and foreign migration</t>
  </si>
  <si>
    <t xml:space="preserve">Employment Status of Migrants, 2008 to 2012 (Foreign Migration)*  </t>
  </si>
  <si>
    <t>Employment Status of Migrants, 2008 to 2012 (Total Migration)*</t>
  </si>
  <si>
    <t>Employment Status of Migrants, 2008 to 2012 (Intra State Migration)*</t>
  </si>
  <si>
    <t>Employment Status of Migrants, 2008 to 2012 (Interstate Migration)*</t>
  </si>
  <si>
    <t>Source: 2008 to 2012 American Community Survey. Prepared by the Maryland Department of Planning.</t>
  </si>
  <si>
    <t>Employment Status:</t>
  </si>
  <si>
    <t>In labor force, employed civilian</t>
  </si>
  <si>
    <t>In labor force, unemployed</t>
  </si>
  <si>
    <t>In labor force, in Armed Forces</t>
  </si>
  <si>
    <t>Not in Labor force</t>
  </si>
  <si>
    <t xml:space="preserve">In Management, business, science, and arts </t>
  </si>
  <si>
    <t>In Service occupations</t>
  </si>
  <si>
    <t>In Sale and office occupations</t>
  </si>
  <si>
    <t>In Natural resources, construction, and maintenance</t>
  </si>
  <si>
    <t>In Production, transportation, and material moving</t>
  </si>
  <si>
    <t>Last worked 1 to 5 years ago</t>
  </si>
  <si>
    <t>Last worked over 5 years ago or never worked</t>
  </si>
  <si>
    <t>Work Status:</t>
  </si>
  <si>
    <t>Worked 50 to 52 weeks in the past 12 months and
     usually worked 35 or more hours per week</t>
  </si>
  <si>
    <t>Worked 50 to 52 weeks in the past 12 months and
     usually worked less than 35 hours per week</t>
  </si>
  <si>
    <t>Worked 1 to 49 weeks in the past 12 months and
     usually worked 35 or more hours per week</t>
  </si>
  <si>
    <t>Worked 1 to 49 weeks in the past 12 months and
     usually worked less than 35 hours per week</t>
  </si>
  <si>
    <t>OUT-MIGRATION**</t>
  </si>
  <si>
    <t>In Military specific****</t>
  </si>
  <si>
    <t>**** Military specific occupations are only for Armed Forces that could not be classified in an existing civilian occupation.</t>
  </si>
  <si>
    <t>*** Sum of migrants by occupation status will not equal sum of migrants by employment and work status because of suppressed data.</t>
  </si>
  <si>
    <t>* Intra state migration measures the county-to-county migration within Maryland</t>
  </si>
  <si>
    <t>* Interstate migration measures the migration between Maryland and all other states.</t>
  </si>
  <si>
    <t>* Foreign out migration only captures migration from Maryland to Puerto Rico. No county specific data is available.</t>
  </si>
  <si>
    <t xml:space="preserve">OUT-MIGRATION </t>
  </si>
  <si>
    <t>** Out migration totals under report estimated out migration because of suppressed Outflows. Net migration totals (In migration minus Out migration) also do not include these
      suppressed outflows.</t>
  </si>
  <si>
    <t>** Out migration totals under report estimated out migration because of suppressed outflows. Net migration totals (In migration minus Out migration) also do not include these
      suppressed outflows.</t>
  </si>
  <si>
    <t>Cecil County</t>
  </si>
  <si>
    <t>Occupation Status:***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</si>
</sst>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63">
    <xf numFmtId="0" fontId="0" fillId="0" borderId="0" xfId="0"/>
    <xf numFmtId="0" fontId="0" fillId="0" borderId="0" xfId="0"/>
    <xf numFmtId="0" fontId="7" fillId="0" borderId="0" xfId="0" applyFont="1"/>
    <xf numFmtId="0" fontId="0" fillId="0" borderId="0" xfId="0" applyBorder="1"/>
    <xf numFmtId="0" fontId="5" fillId="0" borderId="2" xfId="0" applyFont="1" applyBorder="1" applyAlignment="1">
      <alignment horizontal="right"/>
    </xf>
    <xf numFmtId="0" fontId="0" fillId="0" borderId="0" xfId="0"/>
    <xf numFmtId="3" fontId="0" fillId="0" borderId="0" xfId="0" applyNumberFormat="1"/>
    <xf numFmtId="49" fontId="6" fillId="0" borderId="0" xfId="9" applyNumberFormat="1" applyFont="1" applyFill="1" applyBorder="1"/>
    <xf numFmtId="0" fontId="0" fillId="0" borderId="6" xfId="0" applyBorder="1"/>
    <xf numFmtId="0" fontId="6" fillId="0" borderId="0" xfId="9" applyFont="1" applyFill="1" applyBorder="1" applyAlignment="1">
      <alignment horizontal="left"/>
    </xf>
    <xf numFmtId="0" fontId="10" fillId="0" borderId="0" xfId="0" applyFont="1"/>
    <xf numFmtId="0" fontId="0" fillId="0" borderId="9" xfId="0" applyBorder="1"/>
    <xf numFmtId="0" fontId="11" fillId="0" borderId="2" xfId="9" applyFont="1" applyBorder="1"/>
    <xf numFmtId="0" fontId="11" fillId="0" borderId="0" xfId="9" applyFont="1" applyBorder="1" applyAlignment="1">
      <alignment horizontal="right"/>
    </xf>
    <xf numFmtId="0" fontId="11" fillId="0" borderId="1" xfId="9" applyFont="1" applyBorder="1" applyAlignment="1">
      <alignment horizontal="right"/>
    </xf>
    <xf numFmtId="0" fontId="12" fillId="0" borderId="2" xfId="9" applyFont="1" applyBorder="1"/>
    <xf numFmtId="3" fontId="12" fillId="0" borderId="2" xfId="9" applyNumberFormat="1" applyFont="1" applyBorder="1"/>
    <xf numFmtId="3" fontId="12" fillId="0" borderId="0" xfId="9" applyNumberFormat="1" applyFont="1" applyBorder="1"/>
    <xf numFmtId="164" fontId="12" fillId="0" borderId="1" xfId="16" applyNumberFormat="1" applyFont="1" applyBorder="1"/>
    <xf numFmtId="0" fontId="12" fillId="0" borderId="2" xfId="9" applyFont="1" applyBorder="1" applyAlignment="1">
      <alignment horizontal="left" wrapText="1" indent="1"/>
    </xf>
    <xf numFmtId="0" fontId="12" fillId="0" borderId="2" xfId="9" applyFont="1" applyBorder="1" applyAlignment="1">
      <alignment horizontal="left" indent="1"/>
    </xf>
    <xf numFmtId="0" fontId="4" fillId="0" borderId="2" xfId="0" applyFont="1" applyBorder="1"/>
    <xf numFmtId="3" fontId="12" fillId="0" borderId="1" xfId="9" applyNumberFormat="1" applyFont="1" applyBorder="1"/>
    <xf numFmtId="0" fontId="4" fillId="0" borderId="1" xfId="0" applyFont="1" applyBorder="1"/>
    <xf numFmtId="0" fontId="12" fillId="0" borderId="3" xfId="9" applyFont="1" applyBorder="1" applyAlignment="1">
      <alignment horizontal="left" wrapText="1" indent="1"/>
    </xf>
    <xf numFmtId="3" fontId="12" fillId="0" borderId="3" xfId="9" applyNumberFormat="1" applyFont="1" applyBorder="1"/>
    <xf numFmtId="3" fontId="12" fillId="0" borderId="4" xfId="9" applyNumberFormat="1" applyFont="1" applyBorder="1"/>
    <xf numFmtId="164" fontId="12" fillId="0" borderId="5" xfId="16" applyNumberFormat="1" applyFont="1" applyBorder="1"/>
    <xf numFmtId="3" fontId="12" fillId="0" borderId="5" xfId="9" applyNumberFormat="1" applyFont="1" applyBorder="1"/>
    <xf numFmtId="0" fontId="4" fillId="0" borderId="0" xfId="0" applyFont="1" applyBorder="1"/>
    <xf numFmtId="0" fontId="11" fillId="0" borderId="10" xfId="9" applyFont="1" applyBorder="1"/>
    <xf numFmtId="0" fontId="12" fillId="0" borderId="10" xfId="9" applyFont="1" applyBorder="1"/>
    <xf numFmtId="0" fontId="12" fillId="0" borderId="10" xfId="9" applyFont="1" applyBorder="1" applyAlignment="1">
      <alignment horizontal="left" wrapText="1" indent="1"/>
    </xf>
    <xf numFmtId="0" fontId="12" fillId="0" borderId="10" xfId="9" applyFont="1" applyBorder="1" applyAlignment="1">
      <alignment horizontal="left" indent="1"/>
    </xf>
    <xf numFmtId="3" fontId="12" fillId="0" borderId="2" xfId="0" applyNumberFormat="1" applyFont="1" applyBorder="1" applyAlignment="1">
      <alignment horizontal="right"/>
    </xf>
    <xf numFmtId="37" fontId="12" fillId="0" borderId="1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12" fillId="0" borderId="11" xfId="9" applyFont="1" applyBorder="1" applyAlignment="1">
      <alignment horizontal="left" wrapText="1" indent="1"/>
    </xf>
    <xf numFmtId="0" fontId="0" fillId="0" borderId="7" xfId="0" applyBorder="1"/>
    <xf numFmtId="0" fontId="0" fillId="0" borderId="0" xfId="0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0" fontId="9" fillId="0" borderId="6" xfId="9" applyFont="1" applyBorder="1" applyAlignment="1">
      <alignment horizontal="center"/>
    </xf>
    <xf numFmtId="0" fontId="9" fillId="0" borderId="7" xfId="9" applyFont="1" applyBorder="1" applyAlignment="1">
      <alignment horizontal="center"/>
    </xf>
    <xf numFmtId="0" fontId="9" fillId="0" borderId="8" xfId="9" applyFont="1" applyBorder="1" applyAlignment="1">
      <alignment horizontal="center"/>
    </xf>
    <xf numFmtId="0" fontId="9" fillId="0" borderId="0" xfId="4" applyFont="1" applyAlignment="1">
      <alignment horizontal="center"/>
    </xf>
    <xf numFmtId="0" fontId="6" fillId="0" borderId="0" xfId="9" applyFont="1" applyFill="1" applyBorder="1" applyAlignment="1">
      <alignment horizontal="left" wrapText="1"/>
    </xf>
    <xf numFmtId="0" fontId="8" fillId="0" borderId="0" xfId="4" applyFont="1" applyAlignment="1">
      <alignment horizontal="center"/>
    </xf>
    <xf numFmtId="0" fontId="9" fillId="0" borderId="0" xfId="5" applyFont="1" applyAlignment="1">
      <alignment horizontal="center"/>
    </xf>
  </cellXfs>
  <cellStyles count="19">
    <cellStyle name="Normal" xfId="0" builtinId="0"/>
    <cellStyle name="Normal 2" xfId="1"/>
    <cellStyle name="Normal 2 2" xfId="2"/>
    <cellStyle name="Normal 2 2 2" xfId="3"/>
    <cellStyle name="Normal 2 3" xfId="4"/>
    <cellStyle name="Normal 2 3 2" xfId="5"/>
    <cellStyle name="Normal 2 4" xfId="6"/>
    <cellStyle name="Normal 2 5" xfId="7"/>
    <cellStyle name="Normal 3" xfId="8"/>
    <cellStyle name="Normal 3 2" xfId="9"/>
    <cellStyle name="Normal 3 3" xfId="10"/>
    <cellStyle name="Normal 3 4" xfId="18"/>
    <cellStyle name="Normal 4" xfId="11"/>
    <cellStyle name="Normal 4 2" xfId="12"/>
    <cellStyle name="Normal 4 2 2" xfId="13"/>
    <cellStyle name="Normal 4 3" xfId="14"/>
    <cellStyle name="Normal 4 4" xfId="15"/>
    <cellStyle name="Percent" xfId="16" builtinId="5"/>
    <cellStyle name="Percent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36"/>
  <sheetViews>
    <sheetView tabSelected="1" zoomScale="80" zoomScaleNormal="80" workbookViewId="0">
      <selection activeCell="A3" sqref="A3"/>
    </sheetView>
  </sheetViews>
  <sheetFormatPr defaultRowHeight="14.4" x14ac:dyDescent="0.3"/>
  <cols>
    <col min="1" max="1" width="48" customWidth="1"/>
    <col min="2" max="2" width="13.5546875" customWidth="1"/>
    <col min="3" max="4" width="10.6640625" customWidth="1"/>
    <col min="5" max="5" width="13.5546875" customWidth="1"/>
    <col min="6" max="7" width="10.6640625" customWidth="1"/>
    <col min="8" max="8" width="13.5546875" customWidth="1"/>
    <col min="9" max="9" width="10.6640625" customWidth="1"/>
  </cols>
  <sheetData>
    <row r="3" spans="1:11" ht="15.6" x14ac:dyDescent="0.3">
      <c r="A3" s="2" t="s">
        <v>39</v>
      </c>
      <c r="B3" s="59" t="s">
        <v>8</v>
      </c>
      <c r="C3" s="59"/>
      <c r="D3" s="59"/>
      <c r="E3" s="59"/>
      <c r="F3" s="59"/>
      <c r="G3" s="59"/>
      <c r="H3" s="59"/>
      <c r="I3" s="59"/>
    </row>
    <row r="4" spans="1:11" x14ac:dyDescent="0.3">
      <c r="A4" s="3"/>
      <c r="B4" s="3"/>
      <c r="C4" s="3"/>
      <c r="D4" s="3"/>
      <c r="E4" s="3"/>
      <c r="F4" s="3"/>
      <c r="G4" s="3"/>
      <c r="H4" s="3"/>
      <c r="I4" s="3"/>
    </row>
    <row r="5" spans="1:11" ht="15.6" x14ac:dyDescent="0.3">
      <c r="A5" s="8"/>
      <c r="B5" s="56" t="s">
        <v>0</v>
      </c>
      <c r="C5" s="57"/>
      <c r="D5" s="58"/>
      <c r="E5" s="56" t="s">
        <v>29</v>
      </c>
      <c r="F5" s="57"/>
      <c r="G5" s="58"/>
      <c r="H5" s="56" t="s">
        <v>1</v>
      </c>
      <c r="I5" s="58"/>
      <c r="K5" s="6"/>
    </row>
    <row r="6" spans="1:11" x14ac:dyDescent="0.3">
      <c r="A6" s="12" t="s">
        <v>12</v>
      </c>
      <c r="B6" s="4" t="s">
        <v>2</v>
      </c>
      <c r="C6" s="13" t="s">
        <v>3</v>
      </c>
      <c r="D6" s="14" t="s">
        <v>4</v>
      </c>
      <c r="E6" s="4" t="s">
        <v>2</v>
      </c>
      <c r="F6" s="13" t="s">
        <v>3</v>
      </c>
      <c r="G6" s="14" t="s">
        <v>4</v>
      </c>
      <c r="H6" s="4" t="s">
        <v>2</v>
      </c>
      <c r="I6" s="14" t="s">
        <v>3</v>
      </c>
      <c r="K6" s="6"/>
    </row>
    <row r="7" spans="1:11" s="5" customFormat="1" x14ac:dyDescent="0.3">
      <c r="A7" s="12"/>
      <c r="B7" s="4"/>
      <c r="C7" s="13"/>
      <c r="D7" s="14"/>
      <c r="E7" s="4"/>
      <c r="F7" s="13"/>
      <c r="G7" s="14"/>
      <c r="H7" s="4"/>
      <c r="I7" s="14"/>
      <c r="K7" s="6"/>
    </row>
    <row r="8" spans="1:11" x14ac:dyDescent="0.3">
      <c r="A8" s="15" t="s">
        <v>5</v>
      </c>
      <c r="B8" s="16">
        <f>Intra!B8+Inter!B8+Foreign!B8</f>
        <v>3910</v>
      </c>
      <c r="C8" s="17">
        <f>((SQRT((Intra!C8/1.645)^2+(Inter!C8/1.645)^2+(Foreign!C8/1.645)^2))*1.645)</f>
        <v>572.72331888967119</v>
      </c>
      <c r="D8" s="18">
        <f t="shared" ref="D8:D12" si="0">B8/B$8</f>
        <v>1</v>
      </c>
      <c r="E8" s="16">
        <f>Intra!E8+Inter!E8+Foreign!E8</f>
        <v>2882</v>
      </c>
      <c r="F8" s="17">
        <f>((SQRT((Intra!F8/1.645)^2+(Inter!F8/1.645)^2+(Foreign!F8/1.645)^2))*1.645)</f>
        <v>431.39425123661533</v>
      </c>
      <c r="G8" s="18">
        <f>E8/E$8</f>
        <v>1</v>
      </c>
      <c r="H8" s="16">
        <f>Intra!H8+Inter!H8+Foreign!H8</f>
        <v>1028</v>
      </c>
      <c r="I8" s="22">
        <f>((SQRT((Intra!I8/1.645)^2+(Inter!I8/1.645)^2+(Foreign!I8/1.645)^2))*1.645)</f>
        <v>717.0167362063454</v>
      </c>
      <c r="K8" s="6"/>
    </row>
    <row r="9" spans="1:11" x14ac:dyDescent="0.3">
      <c r="A9" s="19" t="s">
        <v>13</v>
      </c>
      <c r="B9" s="16">
        <f>Intra!B9+Inter!B9+Foreign!B9</f>
        <v>2285</v>
      </c>
      <c r="C9" s="17">
        <f>((SQRT((Intra!C9/1.645)^2+(Inter!C9/1.645)^2+(Foreign!C9/1.645)^2))*1.645)</f>
        <v>437.50428569329472</v>
      </c>
      <c r="D9" s="18">
        <f t="shared" si="0"/>
        <v>0.5843989769820972</v>
      </c>
      <c r="E9" s="16">
        <f>Intra!E9+Inter!E9+Foreign!E9</f>
        <v>1955</v>
      </c>
      <c r="F9" s="17">
        <f>((SQRT((Intra!F9/1.645)^2+(Inter!F9/1.645)^2+(Foreign!F9/1.645)^2))*1.645)</f>
        <v>381.3462993133669</v>
      </c>
      <c r="G9" s="18">
        <f>E9/E$8</f>
        <v>0.67834836918806385</v>
      </c>
      <c r="H9" s="16">
        <f>Intra!H9+Inter!H9+Foreign!H9</f>
        <v>330</v>
      </c>
      <c r="I9" s="22">
        <f>((SQRT((Intra!I9/1.645)^2+(Inter!I9/1.645)^2+(Foreign!I9/1.645)^2))*1.645)</f>
        <v>580.37487884986888</v>
      </c>
      <c r="K9" s="6"/>
    </row>
    <row r="10" spans="1:11" x14ac:dyDescent="0.3">
      <c r="A10" s="19" t="s">
        <v>14</v>
      </c>
      <c r="B10" s="16">
        <f>Intra!B10+Inter!B10+Foreign!B10</f>
        <v>405</v>
      </c>
      <c r="C10" s="17">
        <f>((SQRT((Intra!C10/1.645)^2+(Inter!C10/1.645)^2+(Foreign!C10/1.645)^2))*1.645)</f>
        <v>213.09387602650619</v>
      </c>
      <c r="D10" s="18">
        <f t="shared" si="0"/>
        <v>0.10358056265984655</v>
      </c>
      <c r="E10" s="16">
        <f>Intra!E10+Inter!E10+Foreign!E10</f>
        <v>93</v>
      </c>
      <c r="F10" s="17">
        <f>((SQRT((Intra!F10/1.645)^2+(Inter!F10/1.645)^2+(Foreign!F10/1.645)^2))*1.645)</f>
        <v>57.30619512757761</v>
      </c>
      <c r="G10" s="18">
        <f>E10/E$8</f>
        <v>3.2269257460097157E-2</v>
      </c>
      <c r="H10" s="16">
        <f>Intra!H10+Inter!H10+Foreign!H10</f>
        <v>312</v>
      </c>
      <c r="I10" s="22">
        <f>((SQRT((Intra!I10/1.645)^2+(Inter!I10/1.645)^2+(Foreign!I10/1.645)^2))*1.645)</f>
        <v>220.66490432327475</v>
      </c>
      <c r="K10" s="6"/>
    </row>
    <row r="11" spans="1:11" x14ac:dyDescent="0.3">
      <c r="A11" s="19" t="s">
        <v>15</v>
      </c>
      <c r="B11" s="16">
        <f>Intra!B11+Inter!B11+Foreign!B11</f>
        <v>41</v>
      </c>
      <c r="C11" s="17">
        <f>((SQRT((Intra!C11/1.645)^2+(Inter!C11/1.645)^2+(Foreign!C11/1.645)^2))*1.645)</f>
        <v>54.230987451824987</v>
      </c>
      <c r="D11" s="18">
        <f t="shared" si="0"/>
        <v>1.0485933503836318E-2</v>
      </c>
      <c r="E11" s="16">
        <f>Intra!E11+Inter!E11+Foreign!E11</f>
        <v>41</v>
      </c>
      <c r="F11" s="17">
        <f>((SQRT((Intra!F11/1.645)^2+(Inter!F11/1.645)^2+(Foreign!F11/1.645)^2))*1.645)</f>
        <v>38.01315561749643</v>
      </c>
      <c r="G11" s="18">
        <f>E11/E$8</f>
        <v>1.4226231783483692E-2</v>
      </c>
      <c r="H11" s="16">
        <f>Intra!H11+Inter!H11+Foreign!H11</f>
        <v>0</v>
      </c>
      <c r="I11" s="22">
        <f>((SQRT((Intra!I11/1.645)^2+(Inter!I11/1.645)^2+(Foreign!I11/1.645)^2))*1.645)</f>
        <v>66.226882759193799</v>
      </c>
      <c r="K11" s="6"/>
    </row>
    <row r="12" spans="1:11" s="1" customFormat="1" x14ac:dyDescent="0.3">
      <c r="A12" s="20" t="s">
        <v>16</v>
      </c>
      <c r="B12" s="16">
        <f>Intra!B12+Inter!B12+Foreign!B12</f>
        <v>1179</v>
      </c>
      <c r="C12" s="17">
        <f>((SQRT((Intra!C12/1.645)^2+(Inter!C12/1.645)^2+(Foreign!C12/1.645)^2))*1.645)</f>
        <v>297.07238175232646</v>
      </c>
      <c r="D12" s="18">
        <f t="shared" si="0"/>
        <v>0.30153452685421994</v>
      </c>
      <c r="E12" s="16">
        <f>Intra!E12+Inter!E12+Foreign!E12</f>
        <v>793</v>
      </c>
      <c r="F12" s="17">
        <f>((SQRT((Intra!F12/1.645)^2+(Inter!F12/1.645)^2+(Foreign!F12/1.645)^2))*1.645)</f>
        <v>189.59694090359159</v>
      </c>
      <c r="G12" s="18">
        <f>E12/E$8</f>
        <v>0.27515614156835533</v>
      </c>
      <c r="H12" s="16">
        <f>Intra!H12+Inter!H12+Foreign!H12</f>
        <v>386</v>
      </c>
      <c r="I12" s="22">
        <f>((SQRT((Intra!I12/1.645)^2+(Inter!I12/1.645)^2+(Foreign!I12/1.645)^2))*1.645)</f>
        <v>352.41878497038158</v>
      </c>
      <c r="K12" s="6"/>
    </row>
    <row r="13" spans="1:11" x14ac:dyDescent="0.3">
      <c r="A13" s="21"/>
      <c r="B13" s="16"/>
      <c r="C13" s="17"/>
      <c r="D13" s="22"/>
      <c r="E13" s="16"/>
      <c r="F13" s="17"/>
      <c r="G13" s="22"/>
      <c r="H13" s="16"/>
      <c r="I13" s="22"/>
    </row>
    <row r="14" spans="1:11" s="5" customFormat="1" x14ac:dyDescent="0.3">
      <c r="A14" s="12" t="s">
        <v>40</v>
      </c>
      <c r="B14" s="4"/>
      <c r="C14" s="13"/>
      <c r="D14" s="14"/>
      <c r="E14" s="4"/>
      <c r="F14" s="13"/>
      <c r="G14" s="14"/>
      <c r="H14" s="4"/>
      <c r="I14" s="14"/>
    </row>
    <row r="15" spans="1:11" x14ac:dyDescent="0.3">
      <c r="A15" s="15" t="s">
        <v>5</v>
      </c>
      <c r="B15" s="16">
        <f>Intra!B15+Inter!B15+Foreign!B15</f>
        <v>3006</v>
      </c>
      <c r="C15" s="17">
        <f>((SQRT((Intra!C15/1.645)^2+(Inter!C15/1.645)^2+(Foreign!C15/1.645)^2))*1.645)</f>
        <v>432.6788647484413</v>
      </c>
      <c r="D15" s="18">
        <f>B15/B$15</f>
        <v>1</v>
      </c>
      <c r="E15" s="16">
        <f>Intra!E15+Inter!E15+Foreign!E15</f>
        <v>2465</v>
      </c>
      <c r="F15" s="17">
        <f>((SQRT((Intra!F15/1.645)^2+(Inter!F15/1.645)^2+(Foreign!F15/1.645)^2))*1.645)</f>
        <v>358.5679851855154</v>
      </c>
      <c r="G15" s="18">
        <f>E15/E$15</f>
        <v>1</v>
      </c>
      <c r="H15" s="16">
        <f>Intra!H15+Inter!H15+Foreign!H15</f>
        <v>541</v>
      </c>
      <c r="I15" s="22">
        <f>((SQRT((Intra!I15/1.645)^2+(Inter!I15/1.645)^2+(Foreign!I15/1.645)^2))*1.645)</f>
        <v>561.94483715040917</v>
      </c>
    </row>
    <row r="16" spans="1:11" x14ac:dyDescent="0.3">
      <c r="A16" s="19" t="s">
        <v>17</v>
      </c>
      <c r="B16" s="16">
        <f>Intra!B16+Inter!B16+Foreign!B16</f>
        <v>765</v>
      </c>
      <c r="C16" s="17">
        <f>((SQRT((Intra!C16/1.645)^2+(Inter!C16/1.645)^2+(Foreign!C16/1.645)^2))*1.645)</f>
        <v>195.19477452022122</v>
      </c>
      <c r="D16" s="18">
        <f>B16/B$15</f>
        <v>0.25449101796407186</v>
      </c>
      <c r="E16" s="16">
        <f>Intra!E16+Inter!E16+Foreign!E16</f>
        <v>880</v>
      </c>
      <c r="F16" s="17">
        <f>((SQRT((Intra!F16/1.645)^2+(Inter!F16/1.645)^2+(Foreign!F16/1.645)^2))*1.645)</f>
        <v>230.48861143232219</v>
      </c>
      <c r="G16" s="18">
        <f>E16/E$15</f>
        <v>0.35699797160243407</v>
      </c>
      <c r="H16" s="16">
        <f>Intra!H16+Inter!H16+Foreign!H16</f>
        <v>-115</v>
      </c>
      <c r="I16" s="22">
        <f>((SQRT((Intra!I16/1.645)^2+(Inter!I16/1.645)^2+(Foreign!I16/1.645)^2))*1.645)</f>
        <v>302.0364216448076</v>
      </c>
    </row>
    <row r="17" spans="1:9" x14ac:dyDescent="0.3">
      <c r="A17" s="19" t="s">
        <v>18</v>
      </c>
      <c r="B17" s="16">
        <f>Intra!B17+Inter!B17+Foreign!B17</f>
        <v>710</v>
      </c>
      <c r="C17" s="17">
        <f>((SQRT((Intra!C17/1.645)^2+(Inter!C17/1.645)^2+(Foreign!C17/1.645)^2))*1.645)</f>
        <v>224.87996798292193</v>
      </c>
      <c r="D17" s="18">
        <f t="shared" ref="D17:D21" si="1">B17/B$15</f>
        <v>0.23619427811044577</v>
      </c>
      <c r="E17" s="16">
        <f>Intra!E17+Inter!E17+Foreign!E17</f>
        <v>556</v>
      </c>
      <c r="F17" s="17">
        <f>((SQRT((Intra!F17/1.645)^2+(Inter!F17/1.645)^2+(Foreign!F17/1.645)^2))*1.645)</f>
        <v>165.19079877523444</v>
      </c>
      <c r="G17" s="18">
        <f t="shared" ref="G17:G21" si="2">E17/E$15</f>
        <v>0.2255578093306288</v>
      </c>
      <c r="H17" s="16">
        <f>Intra!H17+Inter!H17+Foreign!H17</f>
        <v>154</v>
      </c>
      <c r="I17" s="22">
        <f>((SQRT((Intra!I17/1.645)^2+(Inter!I17/1.645)^2+(Foreign!I17/1.645)^2))*1.645)</f>
        <v>279.03225619988808</v>
      </c>
    </row>
    <row r="18" spans="1:9" x14ac:dyDescent="0.3">
      <c r="A18" s="19" t="s">
        <v>19</v>
      </c>
      <c r="B18" s="16">
        <f>Intra!B18+Inter!B18+Foreign!B18</f>
        <v>865</v>
      </c>
      <c r="C18" s="17">
        <f>((SQRT((Intra!C18/1.645)^2+(Inter!C18/1.645)^2+(Foreign!C18/1.645)^2))*1.645)</f>
        <v>241.65471234801112</v>
      </c>
      <c r="D18" s="18">
        <f t="shared" si="1"/>
        <v>0.28775781769793746</v>
      </c>
      <c r="E18" s="16">
        <f>Intra!E18+Inter!E18+Foreign!E18</f>
        <v>591</v>
      </c>
      <c r="F18" s="17">
        <f>((SQRT((Intra!F18/1.645)^2+(Inter!F18/1.645)^2+(Foreign!F18/1.645)^2))*1.645)</f>
        <v>150.81777083619821</v>
      </c>
      <c r="G18" s="18">
        <f t="shared" si="2"/>
        <v>0.23975659229208926</v>
      </c>
      <c r="H18" s="16">
        <f>Intra!H18+Inter!H18+Foreign!H18</f>
        <v>274</v>
      </c>
      <c r="I18" s="22">
        <f>((SQRT((Intra!I18/1.645)^2+(Inter!I18/1.645)^2+(Foreign!I18/1.645)^2))*1.645)</f>
        <v>284.85610402447054</v>
      </c>
    </row>
    <row r="19" spans="1:9" x14ac:dyDescent="0.3">
      <c r="A19" s="20" t="s">
        <v>20</v>
      </c>
      <c r="B19" s="16">
        <f>Intra!B19+Inter!B19+Foreign!B19</f>
        <v>322</v>
      </c>
      <c r="C19" s="17">
        <f>((SQRT((Intra!C19/1.645)^2+(Inter!C19/1.645)^2+(Foreign!C19/1.645)^2))*1.645)</f>
        <v>154.90642336585015</v>
      </c>
      <c r="D19" s="18">
        <f t="shared" si="1"/>
        <v>0.10711909514304724</v>
      </c>
      <c r="E19" s="16">
        <f>Intra!E19+Inter!E19+Foreign!E19</f>
        <v>108</v>
      </c>
      <c r="F19" s="17">
        <f>((SQRT((Intra!F19/1.645)^2+(Inter!F19/1.645)^2+(Foreign!F19/1.645)^2))*1.645)</f>
        <v>63.608175575157006</v>
      </c>
      <c r="G19" s="18">
        <f t="shared" si="2"/>
        <v>4.3813387423935091E-2</v>
      </c>
      <c r="H19" s="16">
        <f>Intra!H19+Inter!H19+Foreign!H19</f>
        <v>214</v>
      </c>
      <c r="I19" s="22">
        <f>((SQRT((Intra!I19/1.645)^2+(Inter!I19/1.645)^2+(Foreign!I19/1.645)^2))*1.645)</f>
        <v>167.45745728393226</v>
      </c>
    </row>
    <row r="20" spans="1:9" x14ac:dyDescent="0.3">
      <c r="A20" s="20" t="s">
        <v>21</v>
      </c>
      <c r="B20" s="16">
        <f>Intra!B20+Inter!B20+Foreign!B20</f>
        <v>341</v>
      </c>
      <c r="C20" s="17">
        <f>((SQRT((Intra!C20/1.645)^2+(Inter!C20/1.645)^2+(Foreign!C20/1.645)^2))*1.645)</f>
        <v>126.96850003051938</v>
      </c>
      <c r="D20" s="18">
        <f t="shared" si="1"/>
        <v>0.1134397870924817</v>
      </c>
      <c r="E20" s="16">
        <f>Intra!E20+Inter!E20+Foreign!E20</f>
        <v>295</v>
      </c>
      <c r="F20" s="17">
        <f>((SQRT((Intra!F20/1.645)^2+(Inter!F20/1.645)^2+(Foreign!F20/1.645)^2))*1.645)</f>
        <v>141.43903280212291</v>
      </c>
      <c r="G20" s="18">
        <f t="shared" si="2"/>
        <v>0.11967545638945233</v>
      </c>
      <c r="H20" s="16">
        <f>Intra!H20+Inter!H20+Foreign!H20</f>
        <v>46</v>
      </c>
      <c r="I20" s="22">
        <f>((SQRT((Intra!I20/1.645)^2+(Inter!I20/1.645)^2+(Foreign!I20/1.645)^2))*1.645)</f>
        <v>190.06840873748587</v>
      </c>
    </row>
    <row r="21" spans="1:9" x14ac:dyDescent="0.3">
      <c r="A21" s="20" t="s">
        <v>30</v>
      </c>
      <c r="B21" s="16">
        <f>Intra!B21+Inter!B21+Foreign!B21</f>
        <v>3</v>
      </c>
      <c r="C21" s="17">
        <f>((SQRT((Intra!C21/1.645)^2+(Inter!C21/1.645)^2+(Foreign!C21/1.645)^2))*1.645)</f>
        <v>5</v>
      </c>
      <c r="D21" s="18">
        <f t="shared" si="1"/>
        <v>9.9800399201596798E-4</v>
      </c>
      <c r="E21" s="16">
        <f>Intra!E21+Inter!E21+Foreign!E21</f>
        <v>35</v>
      </c>
      <c r="F21" s="17">
        <f>((SQRT((Intra!F21/1.645)^2+(Inter!F21/1.645)^2+(Foreign!F21/1.645)^2))*1.645)</f>
        <v>36.891733491393438</v>
      </c>
      <c r="G21" s="18">
        <f t="shared" si="2"/>
        <v>1.4198782961460446E-2</v>
      </c>
      <c r="H21" s="16">
        <f>Intra!H21+Inter!H21+Foreign!H21</f>
        <v>-32</v>
      </c>
      <c r="I21" s="22">
        <f>((SQRT((Intra!I21/1.645)^2+(Inter!I21/1.645)^2+(Foreign!I21/1.645)^2))*1.645)</f>
        <v>37.229020937972571</v>
      </c>
    </row>
    <row r="22" spans="1:9" x14ac:dyDescent="0.3">
      <c r="A22" s="21"/>
      <c r="B22" s="21"/>
      <c r="C22" s="29"/>
      <c r="D22" s="23"/>
      <c r="E22" s="21"/>
      <c r="F22" s="29"/>
      <c r="G22" s="23"/>
      <c r="H22" s="21"/>
      <c r="I22" s="23"/>
    </row>
    <row r="23" spans="1:9" x14ac:dyDescent="0.3">
      <c r="A23" s="12" t="s">
        <v>24</v>
      </c>
      <c r="B23" s="4"/>
      <c r="C23" s="13"/>
      <c r="D23" s="14"/>
      <c r="E23" s="4"/>
      <c r="F23" s="13"/>
      <c r="G23" s="14"/>
      <c r="H23" s="4"/>
      <c r="I23" s="14"/>
    </row>
    <row r="24" spans="1:9" x14ac:dyDescent="0.3">
      <c r="A24" s="15" t="s">
        <v>5</v>
      </c>
      <c r="B24" s="16">
        <f>Intra!B24+Inter!B24+Foreign!B24</f>
        <v>3910</v>
      </c>
      <c r="C24" s="17">
        <f>((SQRT((Intra!C24/1.645)^2+(Inter!C24/1.645)^2+(Foreign!C24/1.645)^2))*1.645)</f>
        <v>540.37486988201067</v>
      </c>
      <c r="D24" s="18">
        <f>B24/B$24</f>
        <v>1</v>
      </c>
      <c r="E24" s="16">
        <f>Intra!E24+Inter!E24+Foreign!E24</f>
        <v>2882</v>
      </c>
      <c r="F24" s="17">
        <f>((SQRT((Intra!F24/1.645)^2+(Inter!F24/1.645)^2+(Foreign!F24/1.645)^2))*1.645)</f>
        <v>391.5890703275565</v>
      </c>
      <c r="G24" s="18">
        <f>E24/E$24</f>
        <v>1</v>
      </c>
      <c r="H24" s="16">
        <f>Intra!H24+Inter!H24+Foreign!H24</f>
        <v>1028</v>
      </c>
      <c r="I24" s="22">
        <f>((SQRT((Intra!I24/1.645)^2+(Inter!I24/1.645)^2+(Foreign!I24/1.645)^2))*1.645)</f>
        <v>667.34324001970674</v>
      </c>
    </row>
    <row r="25" spans="1:9" ht="28.8" x14ac:dyDescent="0.3">
      <c r="A25" s="19" t="s">
        <v>25</v>
      </c>
      <c r="B25" s="16">
        <f>Intra!B25+Inter!B25+Foreign!B25</f>
        <v>1639</v>
      </c>
      <c r="C25" s="17">
        <f>((SQRT((Intra!C25/1.645)^2+(Inter!C25/1.645)^2+(Foreign!C25/1.645)^2))*1.645)</f>
        <v>346.63525498714063</v>
      </c>
      <c r="D25" s="18">
        <f t="shared" ref="D25:D30" si="3">B25/B$24</f>
        <v>0.41918158567774938</v>
      </c>
      <c r="E25" s="16">
        <f>Intra!E25+Inter!E25+Foreign!E25</f>
        <v>1303</v>
      </c>
      <c r="F25" s="17">
        <f>((SQRT((Intra!F25/1.645)^2+(Inter!F25/1.645)^2+(Foreign!F25/1.645)^2))*1.645)</f>
        <v>285.27004749885674</v>
      </c>
      <c r="G25" s="18">
        <f t="shared" ref="G25:G30" si="4">E25/E$24</f>
        <v>0.45211658570437196</v>
      </c>
      <c r="H25" s="16">
        <f>Intra!H25+Inter!H25+Foreign!H25</f>
        <v>336</v>
      </c>
      <c r="I25" s="22">
        <f>((SQRT((Intra!I25/1.645)^2+(Inter!I25/1.645)^2+(Foreign!I25/1.645)^2))*1.645)</f>
        <v>448.92649732445068</v>
      </c>
    </row>
    <row r="26" spans="1:9" ht="28.8" x14ac:dyDescent="0.3">
      <c r="A26" s="19" t="s">
        <v>26</v>
      </c>
      <c r="B26" s="16">
        <f>Intra!B26+Inter!B26+Foreign!B26</f>
        <v>373</v>
      </c>
      <c r="C26" s="17">
        <f>((SQRT((Intra!C26/1.645)^2+(Inter!C26/1.645)^2+(Foreign!C26/1.645)^2))*1.645)</f>
        <v>203.40353979220714</v>
      </c>
      <c r="D26" s="18">
        <f t="shared" si="3"/>
        <v>9.539641943734016E-2</v>
      </c>
      <c r="E26" s="16">
        <f>Intra!E26+Inter!E26+Foreign!E26</f>
        <v>278</v>
      </c>
      <c r="F26" s="17">
        <f>((SQRT((Intra!F26/1.645)^2+(Inter!F26/1.645)^2+(Foreign!F26/1.645)^2))*1.645)</f>
        <v>129.14720283459491</v>
      </c>
      <c r="G26" s="18">
        <f t="shared" si="4"/>
        <v>9.6460791117279662E-2</v>
      </c>
      <c r="H26" s="16">
        <f>Intra!H26+Inter!H26+Foreign!H26</f>
        <v>95</v>
      </c>
      <c r="I26" s="22">
        <f>((SQRT((Intra!I26/1.645)^2+(Inter!I26/1.645)^2+(Foreign!I26/1.645)^2))*1.645)</f>
        <v>240.93982651276232</v>
      </c>
    </row>
    <row r="27" spans="1:9" ht="28.8" x14ac:dyDescent="0.3">
      <c r="A27" s="19" t="s">
        <v>27</v>
      </c>
      <c r="B27" s="16">
        <f>Intra!B27+Inter!B27+Foreign!B27</f>
        <v>437</v>
      </c>
      <c r="C27" s="17">
        <f>((SQRT((Intra!C27/1.645)^2+(Inter!C27/1.645)^2+(Foreign!C27/1.645)^2))*1.645)</f>
        <v>137.73888339898795</v>
      </c>
      <c r="D27" s="18">
        <f t="shared" si="3"/>
        <v>0.11176470588235295</v>
      </c>
      <c r="E27" s="16">
        <f>Intra!E27+Inter!E27+Foreign!E27</f>
        <v>362</v>
      </c>
      <c r="F27" s="17">
        <f>((SQRT((Intra!F27/1.645)^2+(Inter!F27/1.645)^2+(Foreign!F27/1.645)^2))*1.645)</f>
        <v>133.37915879176924</v>
      </c>
      <c r="G27" s="18">
        <f t="shared" si="4"/>
        <v>0.12560721721027066</v>
      </c>
      <c r="H27" s="16">
        <f>Intra!H27+Inter!H27+Foreign!H27</f>
        <v>75</v>
      </c>
      <c r="I27" s="22">
        <f>((SQRT((Intra!I27/1.645)^2+(Inter!I27/1.645)^2+(Foreign!I27/1.645)^2))*1.645)</f>
        <v>191.7341910041086</v>
      </c>
    </row>
    <row r="28" spans="1:9" ht="28.8" x14ac:dyDescent="0.3">
      <c r="A28" s="19" t="s">
        <v>28</v>
      </c>
      <c r="B28" s="16">
        <f>Intra!B28+Inter!B28+Foreign!B28</f>
        <v>328</v>
      </c>
      <c r="C28" s="17">
        <f>((SQRT((Intra!C28/1.645)^2+(Inter!C28/1.645)^2+(Foreign!C28/1.645)^2))*1.645)</f>
        <v>120.67725552066553</v>
      </c>
      <c r="D28" s="18">
        <f t="shared" si="3"/>
        <v>8.388746803069054E-2</v>
      </c>
      <c r="E28" s="16">
        <f>Intra!E28+Inter!E28+Foreign!E28</f>
        <v>428</v>
      </c>
      <c r="F28" s="17">
        <f>((SQRT((Intra!F28/1.645)^2+(Inter!F28/1.645)^2+(Foreign!F28/1.645)^2))*1.645)</f>
        <v>125.78950671657789</v>
      </c>
      <c r="G28" s="18">
        <f t="shared" si="4"/>
        <v>0.14850798056904926</v>
      </c>
      <c r="H28" s="16">
        <f>Intra!H28+Inter!H28+Foreign!H28</f>
        <v>-100</v>
      </c>
      <c r="I28" s="22">
        <f>((SQRT((Intra!I28/1.645)^2+(Inter!I28/1.645)^2+(Foreign!I28/1.645)^2))*1.645)</f>
        <v>174.31580536486069</v>
      </c>
    </row>
    <row r="29" spans="1:9" x14ac:dyDescent="0.3">
      <c r="A29" s="19" t="s">
        <v>22</v>
      </c>
      <c r="B29" s="16">
        <f>Intra!B29+Inter!B29+Foreign!B29</f>
        <v>262</v>
      </c>
      <c r="C29" s="17">
        <f>((SQRT((Intra!C29/1.645)^2+(Inter!C29/1.645)^2+(Foreign!C29/1.645)^2))*1.645)</f>
        <v>110.68875281617369</v>
      </c>
      <c r="D29" s="18">
        <f t="shared" si="3"/>
        <v>6.7007672634271098E-2</v>
      </c>
      <c r="E29" s="16">
        <f>Intra!E29+Inter!E29+Foreign!E29</f>
        <v>156</v>
      </c>
      <c r="F29" s="17">
        <f>((SQRT((Intra!F29/1.645)^2+(Inter!F29/1.645)^2+(Foreign!F29/1.645)^2))*1.645)</f>
        <v>71.281133548786954</v>
      </c>
      <c r="G29" s="18">
        <f t="shared" si="4"/>
        <v>5.4129077029840392E-2</v>
      </c>
      <c r="H29" s="16">
        <f>Intra!H29+Inter!H29+Foreign!H29</f>
        <v>106</v>
      </c>
      <c r="I29" s="22">
        <f>((SQRT((Intra!I29/1.645)^2+(Inter!I29/1.645)^2+(Foreign!I29/1.645)^2))*1.645)</f>
        <v>131.65485179058157</v>
      </c>
    </row>
    <row r="30" spans="1:9" x14ac:dyDescent="0.3">
      <c r="A30" s="24" t="s">
        <v>23</v>
      </c>
      <c r="B30" s="25">
        <f>Intra!B30+Inter!B30+Foreign!B30</f>
        <v>871</v>
      </c>
      <c r="C30" s="26">
        <f>((SQRT((Intra!C30/1.645)^2+(Inter!C30/1.645)^2+(Foreign!C30/1.645)^2))*1.645)</f>
        <v>291.013745379836</v>
      </c>
      <c r="D30" s="27">
        <f t="shared" si="3"/>
        <v>0.22276214833759592</v>
      </c>
      <c r="E30" s="25">
        <f>Intra!E30+Inter!E30+Foreign!E30</f>
        <v>355</v>
      </c>
      <c r="F30" s="26">
        <f>((SQRT((Intra!F30/1.645)^2+(Inter!F30/1.645)^2+(Foreign!F30/1.645)^2))*1.645)</f>
        <v>128.80217389469789</v>
      </c>
      <c r="G30" s="27">
        <f t="shared" si="4"/>
        <v>0.12317834836918806</v>
      </c>
      <c r="H30" s="25">
        <f>Intra!H30+Inter!H30+Foreign!H30</f>
        <v>516</v>
      </c>
      <c r="I30" s="28">
        <f>((SQRT((Intra!I30/1.645)^2+(Inter!I30/1.645)^2+(Foreign!I30/1.645)^2))*1.645)</f>
        <v>318.24361737511725</v>
      </c>
    </row>
    <row r="32" spans="1:9" x14ac:dyDescent="0.3">
      <c r="A32" s="7" t="s">
        <v>6</v>
      </c>
    </row>
    <row r="33" spans="1:9" ht="28.8" customHeight="1" x14ac:dyDescent="0.3">
      <c r="A33" s="60" t="s">
        <v>37</v>
      </c>
      <c r="B33" s="60"/>
      <c r="C33" s="60"/>
      <c r="D33" s="60"/>
      <c r="E33" s="60"/>
      <c r="F33" s="60"/>
      <c r="G33" s="60"/>
      <c r="H33" s="60"/>
      <c r="I33" s="60"/>
    </row>
    <row r="34" spans="1:9" x14ac:dyDescent="0.3">
      <c r="A34" s="9" t="s">
        <v>32</v>
      </c>
    </row>
    <row r="35" spans="1:9" x14ac:dyDescent="0.3">
      <c r="A35" s="10" t="s">
        <v>31</v>
      </c>
    </row>
    <row r="36" spans="1:9" x14ac:dyDescent="0.3">
      <c r="A36" s="7" t="s">
        <v>11</v>
      </c>
    </row>
  </sheetData>
  <mergeCells count="5">
    <mergeCell ref="B5:D5"/>
    <mergeCell ref="E5:G5"/>
    <mergeCell ref="H5:I5"/>
    <mergeCell ref="B3:I3"/>
    <mergeCell ref="A33:I33"/>
  </mergeCells>
  <pageMargins left="0.7" right="0.7" top="0.5" bottom="0.5" header="0.3" footer="0.3"/>
  <pageSetup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6"/>
  <sheetViews>
    <sheetView zoomScale="80" zoomScaleNormal="80" workbookViewId="0">
      <selection activeCell="A3" sqref="A3"/>
    </sheetView>
  </sheetViews>
  <sheetFormatPr defaultRowHeight="14.4" x14ac:dyDescent="0.3"/>
  <cols>
    <col min="1" max="1" width="48" style="5" customWidth="1"/>
    <col min="2" max="2" width="13.5546875" style="1" customWidth="1"/>
    <col min="3" max="4" width="10.6640625" style="1" customWidth="1"/>
    <col min="5" max="5" width="13.5546875" style="1" customWidth="1"/>
    <col min="6" max="7" width="10.6640625" style="1" customWidth="1"/>
    <col min="8" max="8" width="13.5546875" style="1" customWidth="1"/>
    <col min="9" max="9" width="10.6640625" style="1" customWidth="1"/>
    <col min="10" max="16384" width="8.88671875" style="1"/>
  </cols>
  <sheetData>
    <row r="2" spans="1:9" x14ac:dyDescent="0.3">
      <c r="A2" s="61"/>
      <c r="B2" s="61"/>
      <c r="C2" s="61"/>
      <c r="D2" s="61"/>
      <c r="E2" s="61"/>
      <c r="F2" s="61"/>
      <c r="G2" s="61"/>
      <c r="H2" s="61"/>
      <c r="I2" s="61"/>
    </row>
    <row r="3" spans="1:9" ht="15.6" x14ac:dyDescent="0.3">
      <c r="A3" s="2" t="str">
        <f>Total!A3</f>
        <v>Cecil County</v>
      </c>
      <c r="B3" s="62" t="s">
        <v>9</v>
      </c>
      <c r="C3" s="62"/>
      <c r="D3" s="62"/>
      <c r="E3" s="62"/>
      <c r="F3" s="62"/>
      <c r="G3" s="62"/>
      <c r="H3" s="62"/>
      <c r="I3" s="62"/>
    </row>
    <row r="4" spans="1:9" ht="15.6" x14ac:dyDescent="0.3">
      <c r="A4" s="2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1"/>
      <c r="B5" s="56" t="s">
        <v>0</v>
      </c>
      <c r="C5" s="57"/>
      <c r="D5" s="58"/>
      <c r="E5" s="56" t="s">
        <v>36</v>
      </c>
      <c r="F5" s="57"/>
      <c r="G5" s="58"/>
      <c r="H5" s="56" t="s">
        <v>1</v>
      </c>
      <c r="I5" s="58"/>
    </row>
    <row r="6" spans="1:9" x14ac:dyDescent="0.3">
      <c r="A6" s="30" t="s">
        <v>12</v>
      </c>
      <c r="B6" s="4" t="s">
        <v>2</v>
      </c>
      <c r="C6" s="13" t="s">
        <v>3</v>
      </c>
      <c r="D6" s="13" t="s">
        <v>4</v>
      </c>
      <c r="E6" s="4" t="s">
        <v>2</v>
      </c>
      <c r="F6" s="13" t="s">
        <v>3</v>
      </c>
      <c r="G6" s="13" t="s">
        <v>4</v>
      </c>
      <c r="H6" s="4" t="s">
        <v>2</v>
      </c>
      <c r="I6" s="14" t="s">
        <v>3</v>
      </c>
    </row>
    <row r="7" spans="1:9" s="5" customFormat="1" x14ac:dyDescent="0.3">
      <c r="A7" s="30"/>
      <c r="B7" s="4"/>
      <c r="C7" s="13"/>
      <c r="D7" s="13"/>
      <c r="E7" s="4"/>
      <c r="F7" s="13"/>
      <c r="G7" s="13"/>
      <c r="H7" s="4"/>
      <c r="I7" s="14"/>
    </row>
    <row r="8" spans="1:9" x14ac:dyDescent="0.3">
      <c r="A8" s="31" t="s">
        <v>5</v>
      </c>
      <c r="B8" s="42">
        <v>1389</v>
      </c>
      <c r="C8" s="42">
        <v>359.79438572606995</v>
      </c>
      <c r="D8" s="18">
        <f t="shared" ref="D8:D12" si="0">B8/B$8</f>
        <v>1</v>
      </c>
      <c r="E8" s="41">
        <v>1346</v>
      </c>
      <c r="F8" s="41">
        <v>314.78405296329737</v>
      </c>
      <c r="G8" s="18">
        <f t="shared" ref="G8:G12" si="1">E8/E$8</f>
        <v>1</v>
      </c>
      <c r="H8" s="34">
        <f t="shared" ref="H8:H12" si="2">B8-E8</f>
        <v>43</v>
      </c>
      <c r="I8" s="35">
        <f>((SQRT((C8/1.645)^2+(F8/1.645)^2)))*1.645</f>
        <v>478.05961971285546</v>
      </c>
    </row>
    <row r="9" spans="1:9" x14ac:dyDescent="0.3">
      <c r="A9" s="32" t="s">
        <v>13</v>
      </c>
      <c r="B9" s="42">
        <v>928</v>
      </c>
      <c r="C9" s="42">
        <v>315.9192934912333</v>
      </c>
      <c r="D9" s="18">
        <f t="shared" si="0"/>
        <v>0.66810655147588194</v>
      </c>
      <c r="E9" s="41">
        <v>835</v>
      </c>
      <c r="F9" s="41">
        <v>274.58514162277606</v>
      </c>
      <c r="G9" s="18">
        <f t="shared" si="1"/>
        <v>0.62035661218424965</v>
      </c>
      <c r="H9" s="34">
        <f t="shared" si="2"/>
        <v>93</v>
      </c>
      <c r="I9" s="35">
        <f t="shared" ref="I9:I12" si="3">((SQRT((C9/1.645)^2+(F9/1.645)^2)))*1.645</f>
        <v>418.57137981472169</v>
      </c>
    </row>
    <row r="10" spans="1:9" x14ac:dyDescent="0.3">
      <c r="A10" s="32" t="s">
        <v>14</v>
      </c>
      <c r="B10" s="42">
        <v>187</v>
      </c>
      <c r="C10" s="42">
        <v>125.96824996799789</v>
      </c>
      <c r="D10" s="18">
        <f t="shared" si="0"/>
        <v>0.13462922966162708</v>
      </c>
      <c r="E10" s="41">
        <v>32</v>
      </c>
      <c r="F10" s="41">
        <v>26.570660511172843</v>
      </c>
      <c r="G10" s="18">
        <f t="shared" si="1"/>
        <v>2.3774145616641901E-2</v>
      </c>
      <c r="H10" s="34">
        <f t="shared" si="2"/>
        <v>155</v>
      </c>
      <c r="I10" s="35">
        <f t="shared" si="3"/>
        <v>128.74004815907131</v>
      </c>
    </row>
    <row r="11" spans="1:9" x14ac:dyDescent="0.3">
      <c r="A11" s="32" t="s">
        <v>15</v>
      </c>
      <c r="B11" s="42">
        <v>0</v>
      </c>
      <c r="C11" s="42">
        <v>0</v>
      </c>
      <c r="D11" s="18">
        <f t="shared" si="0"/>
        <v>0</v>
      </c>
      <c r="E11" s="41">
        <v>0</v>
      </c>
      <c r="F11" s="41">
        <v>0</v>
      </c>
      <c r="G11" s="18">
        <f t="shared" si="1"/>
        <v>0</v>
      </c>
      <c r="H11" s="34">
        <f t="shared" si="2"/>
        <v>0</v>
      </c>
      <c r="I11" s="35">
        <f t="shared" si="3"/>
        <v>0</v>
      </c>
    </row>
    <row r="12" spans="1:9" x14ac:dyDescent="0.3">
      <c r="A12" s="33" t="s">
        <v>16</v>
      </c>
      <c r="B12" s="42">
        <v>274</v>
      </c>
      <c r="C12" s="42">
        <v>117.38398527908311</v>
      </c>
      <c r="D12" s="18">
        <f t="shared" si="0"/>
        <v>0.19726421886249101</v>
      </c>
      <c r="E12" s="41">
        <v>479</v>
      </c>
      <c r="F12" s="41">
        <v>151.61134522191932</v>
      </c>
      <c r="G12" s="18">
        <f t="shared" si="1"/>
        <v>0.35586924219910848</v>
      </c>
      <c r="H12" s="34">
        <f t="shared" si="2"/>
        <v>-205</v>
      </c>
      <c r="I12" s="35">
        <f t="shared" si="3"/>
        <v>191.74201417529753</v>
      </c>
    </row>
    <row r="13" spans="1:9" x14ac:dyDescent="0.3">
      <c r="A13" s="21"/>
      <c r="B13" s="16"/>
      <c r="C13" s="17"/>
      <c r="D13" s="22"/>
      <c r="E13" s="16"/>
      <c r="F13" s="17"/>
      <c r="G13" s="22"/>
      <c r="H13" s="16"/>
      <c r="I13" s="22"/>
    </row>
    <row r="14" spans="1:9" x14ac:dyDescent="0.3">
      <c r="A14" s="30" t="s">
        <v>40</v>
      </c>
      <c r="B14" s="36"/>
      <c r="C14" s="13"/>
      <c r="D14" s="14"/>
      <c r="E14" s="4"/>
      <c r="F14" s="13"/>
      <c r="G14" s="14"/>
      <c r="H14" s="4"/>
      <c r="I14" s="14"/>
    </row>
    <row r="15" spans="1:9" x14ac:dyDescent="0.3">
      <c r="A15" s="31" t="s">
        <v>5</v>
      </c>
      <c r="B15" s="43">
        <v>1210</v>
      </c>
      <c r="C15" s="43">
        <v>274.99818181217125</v>
      </c>
      <c r="D15" s="18">
        <f>B15/B$15</f>
        <v>1</v>
      </c>
      <c r="E15" s="44">
        <v>1053</v>
      </c>
      <c r="F15" s="44">
        <v>240.12288520672075</v>
      </c>
      <c r="G15" s="18">
        <f>E15/E$15</f>
        <v>1</v>
      </c>
      <c r="H15" s="16">
        <f t="shared" ref="H15:H21" si="4">B15-E15</f>
        <v>157</v>
      </c>
      <c r="I15" s="35">
        <f t="shared" ref="I15:I21" si="5">((SQRT((C15/1.645)^2+(F15/1.645)^2)))*1.645</f>
        <v>365.07944340923939</v>
      </c>
    </row>
    <row r="16" spans="1:9" x14ac:dyDescent="0.3">
      <c r="A16" s="32" t="s">
        <v>17</v>
      </c>
      <c r="B16" s="43">
        <v>267</v>
      </c>
      <c r="C16" s="43">
        <v>117.26465793238815</v>
      </c>
      <c r="D16" s="18">
        <f>B16/B$15</f>
        <v>0.22066115702479339</v>
      </c>
      <c r="E16" s="44">
        <v>361</v>
      </c>
      <c r="F16" s="44">
        <v>140.74800176201438</v>
      </c>
      <c r="G16" s="18">
        <f>E16/E$15</f>
        <v>0.34283000949667614</v>
      </c>
      <c r="H16" s="16">
        <f t="shared" si="4"/>
        <v>-94</v>
      </c>
      <c r="I16" s="35">
        <f t="shared" si="5"/>
        <v>183.19661568926435</v>
      </c>
    </row>
    <row r="17" spans="1:9" x14ac:dyDescent="0.3">
      <c r="A17" s="32" t="s">
        <v>18</v>
      </c>
      <c r="B17" s="43">
        <v>244</v>
      </c>
      <c r="C17" s="43">
        <v>98.264947972305961</v>
      </c>
      <c r="D17" s="18">
        <f t="shared" ref="D17:D21" si="6">B17/B$15</f>
        <v>0.20165289256198346</v>
      </c>
      <c r="E17" s="44">
        <v>356</v>
      </c>
      <c r="F17" s="44">
        <v>144.9413674559475</v>
      </c>
      <c r="G17" s="18">
        <f t="shared" ref="G17:G21" si="7">E17/E$15</f>
        <v>0.33808167141500473</v>
      </c>
      <c r="H17" s="16">
        <f t="shared" si="4"/>
        <v>-112</v>
      </c>
      <c r="I17" s="35">
        <f t="shared" si="5"/>
        <v>175.11139311878026</v>
      </c>
    </row>
    <row r="18" spans="1:9" x14ac:dyDescent="0.3">
      <c r="A18" s="32" t="s">
        <v>19</v>
      </c>
      <c r="B18" s="43">
        <v>383</v>
      </c>
      <c r="C18" s="43">
        <v>176.00852252092795</v>
      </c>
      <c r="D18" s="18">
        <f t="shared" si="6"/>
        <v>0.3165289256198347</v>
      </c>
      <c r="E18" s="44">
        <v>162</v>
      </c>
      <c r="F18" s="44">
        <v>69.928534948188343</v>
      </c>
      <c r="G18" s="18">
        <f t="shared" si="7"/>
        <v>0.15384615384615385</v>
      </c>
      <c r="H18" s="16">
        <f t="shared" si="4"/>
        <v>221</v>
      </c>
      <c r="I18" s="35">
        <f t="shared" si="5"/>
        <v>189.39112967612817</v>
      </c>
    </row>
    <row r="19" spans="1:9" x14ac:dyDescent="0.3">
      <c r="A19" s="33" t="s">
        <v>20</v>
      </c>
      <c r="B19" s="43">
        <v>170</v>
      </c>
      <c r="C19" s="43">
        <v>123.72954376380767</v>
      </c>
      <c r="D19" s="18">
        <f t="shared" si="6"/>
        <v>0.14049586776859505</v>
      </c>
      <c r="E19" s="44">
        <v>20</v>
      </c>
      <c r="F19" s="44">
        <v>18.894443627691185</v>
      </c>
      <c r="G19" s="18">
        <f t="shared" si="7"/>
        <v>1.8993352326685659E-2</v>
      </c>
      <c r="H19" s="16">
        <f t="shared" si="4"/>
        <v>150</v>
      </c>
      <c r="I19" s="35">
        <f t="shared" si="5"/>
        <v>125.16389255691914</v>
      </c>
    </row>
    <row r="20" spans="1:9" x14ac:dyDescent="0.3">
      <c r="A20" s="33" t="s">
        <v>21</v>
      </c>
      <c r="B20" s="43">
        <v>146</v>
      </c>
      <c r="C20" s="43">
        <v>77</v>
      </c>
      <c r="D20" s="18">
        <f t="shared" si="6"/>
        <v>0.12066115702479339</v>
      </c>
      <c r="E20" s="44">
        <v>154</v>
      </c>
      <c r="F20" s="44">
        <v>107.67543823918247</v>
      </c>
      <c r="G20" s="18">
        <f t="shared" si="7"/>
        <v>0.14624881291547959</v>
      </c>
      <c r="H20" s="16">
        <f t="shared" si="4"/>
        <v>-8</v>
      </c>
      <c r="I20" s="35">
        <f t="shared" si="5"/>
        <v>132.37446883746125</v>
      </c>
    </row>
    <row r="21" spans="1:9" x14ac:dyDescent="0.3">
      <c r="A21" s="33" t="s">
        <v>30</v>
      </c>
      <c r="B21" s="43">
        <v>0</v>
      </c>
      <c r="C21" s="43">
        <v>0</v>
      </c>
      <c r="D21" s="18">
        <f t="shared" si="6"/>
        <v>0</v>
      </c>
      <c r="E21" s="44">
        <v>0</v>
      </c>
      <c r="F21" s="44">
        <v>0</v>
      </c>
      <c r="G21" s="18">
        <f t="shared" si="7"/>
        <v>0</v>
      </c>
      <c r="H21" s="16">
        <f t="shared" si="4"/>
        <v>0</v>
      </c>
      <c r="I21" s="35">
        <f t="shared" si="5"/>
        <v>0</v>
      </c>
    </row>
    <row r="22" spans="1:9" x14ac:dyDescent="0.3">
      <c r="A22" s="21"/>
      <c r="B22" s="16"/>
      <c r="C22" s="17"/>
      <c r="D22" s="23"/>
      <c r="E22" s="16"/>
      <c r="F22" s="17"/>
      <c r="G22" s="23"/>
      <c r="H22" s="21"/>
      <c r="I22" s="23"/>
    </row>
    <row r="23" spans="1:9" x14ac:dyDescent="0.3">
      <c r="A23" s="12" t="s">
        <v>24</v>
      </c>
      <c r="B23" s="16"/>
      <c r="C23" s="17"/>
      <c r="D23" s="14"/>
      <c r="E23" s="16"/>
      <c r="F23" s="17"/>
      <c r="G23" s="14"/>
      <c r="H23" s="4"/>
      <c r="I23" s="14"/>
    </row>
    <row r="24" spans="1:9" x14ac:dyDescent="0.3">
      <c r="A24" s="31" t="s">
        <v>5</v>
      </c>
      <c r="B24" s="45">
        <v>1389</v>
      </c>
      <c r="C24" s="45">
        <v>312.53479806255177</v>
      </c>
      <c r="D24" s="18">
        <f>B24/B$24</f>
        <v>1</v>
      </c>
      <c r="E24" s="46">
        <v>1346</v>
      </c>
      <c r="F24" s="46">
        <v>263.11214339136836</v>
      </c>
      <c r="G24" s="18">
        <f>E24/E$24</f>
        <v>1</v>
      </c>
      <c r="H24" s="16">
        <f t="shared" ref="H24:H30" si="8">B24-E24</f>
        <v>43</v>
      </c>
      <c r="I24" s="35">
        <f t="shared" ref="I24:I30" si="9">((SQRT((C24/1.645)^2+(F24/1.645)^2)))*1.645</f>
        <v>408.54130758100825</v>
      </c>
    </row>
    <row r="25" spans="1:9" ht="28.8" x14ac:dyDescent="0.3">
      <c r="A25" s="32" t="s">
        <v>25</v>
      </c>
      <c r="B25" s="45">
        <v>688</v>
      </c>
      <c r="C25" s="45">
        <v>228.80559433720146</v>
      </c>
      <c r="D25" s="18">
        <f t="shared" ref="D25:D30" si="10">B25/B$24</f>
        <v>0.49532037437005039</v>
      </c>
      <c r="E25" s="46">
        <v>441</v>
      </c>
      <c r="F25" s="46">
        <v>152.2793485670332</v>
      </c>
      <c r="G25" s="18">
        <f t="shared" ref="G25:G30" si="11">E25/E$24</f>
        <v>0.32763744427934621</v>
      </c>
      <c r="H25" s="16">
        <f t="shared" si="8"/>
        <v>247</v>
      </c>
      <c r="I25" s="35">
        <f t="shared" si="9"/>
        <v>274.84723029348504</v>
      </c>
    </row>
    <row r="26" spans="1:9" ht="28.8" x14ac:dyDescent="0.3">
      <c r="A26" s="32" t="s">
        <v>26</v>
      </c>
      <c r="B26" s="45">
        <v>134</v>
      </c>
      <c r="C26" s="45">
        <v>101.27191120937729</v>
      </c>
      <c r="D26" s="18">
        <f t="shared" si="10"/>
        <v>9.64722822174226E-2</v>
      </c>
      <c r="E26" s="46">
        <v>178</v>
      </c>
      <c r="F26" s="46">
        <v>105.81115253129039</v>
      </c>
      <c r="G26" s="18">
        <f t="shared" si="11"/>
        <v>0.13224368499257058</v>
      </c>
      <c r="H26" s="16">
        <f t="shared" si="8"/>
        <v>-44</v>
      </c>
      <c r="I26" s="35">
        <f t="shared" si="9"/>
        <v>146.46501288703729</v>
      </c>
    </row>
    <row r="27" spans="1:9" ht="28.8" x14ac:dyDescent="0.3">
      <c r="A27" s="32" t="s">
        <v>27</v>
      </c>
      <c r="B27" s="45">
        <v>166</v>
      </c>
      <c r="C27" s="45">
        <v>77.330459716724832</v>
      </c>
      <c r="D27" s="18">
        <f t="shared" si="10"/>
        <v>0.11951043916486681</v>
      </c>
      <c r="E27" s="46">
        <v>188</v>
      </c>
      <c r="F27" s="46">
        <v>107.11675872616756</v>
      </c>
      <c r="G27" s="18">
        <f t="shared" si="11"/>
        <v>0.13967310549777118</v>
      </c>
      <c r="H27" s="16">
        <f t="shared" si="8"/>
        <v>-22</v>
      </c>
      <c r="I27" s="35">
        <f t="shared" si="9"/>
        <v>132.11358749197601</v>
      </c>
    </row>
    <row r="28" spans="1:9" ht="28.8" x14ac:dyDescent="0.3">
      <c r="A28" s="32" t="s">
        <v>28</v>
      </c>
      <c r="B28" s="45">
        <v>114</v>
      </c>
      <c r="C28" s="45">
        <v>73.362115563824901</v>
      </c>
      <c r="D28" s="18">
        <f t="shared" si="10"/>
        <v>8.2073434125269976E-2</v>
      </c>
      <c r="E28" s="46">
        <v>165</v>
      </c>
      <c r="F28" s="46">
        <v>87.022985469357451</v>
      </c>
      <c r="G28" s="18">
        <f t="shared" si="11"/>
        <v>0.1225854383358098</v>
      </c>
      <c r="H28" s="16">
        <f t="shared" si="8"/>
        <v>-51</v>
      </c>
      <c r="I28" s="35">
        <f t="shared" si="9"/>
        <v>113.82003338604325</v>
      </c>
    </row>
    <row r="29" spans="1:9" x14ac:dyDescent="0.3">
      <c r="A29" s="32" t="s">
        <v>22</v>
      </c>
      <c r="B29" s="45">
        <v>108</v>
      </c>
      <c r="C29" s="45">
        <v>78.198465458089387</v>
      </c>
      <c r="D29" s="18">
        <f t="shared" si="10"/>
        <v>7.775377969762419E-2</v>
      </c>
      <c r="E29" s="46">
        <v>143</v>
      </c>
      <c r="F29" s="46">
        <v>68.454364360499326</v>
      </c>
      <c r="G29" s="18">
        <f t="shared" si="11"/>
        <v>0.1062407132243685</v>
      </c>
      <c r="H29" s="16">
        <f t="shared" si="8"/>
        <v>-35</v>
      </c>
      <c r="I29" s="35">
        <f t="shared" si="9"/>
        <v>103.92785959500947</v>
      </c>
    </row>
    <row r="30" spans="1:9" x14ac:dyDescent="0.3">
      <c r="A30" s="37" t="s">
        <v>23</v>
      </c>
      <c r="B30" s="45">
        <v>179</v>
      </c>
      <c r="C30" s="45">
        <v>132.63860674780929</v>
      </c>
      <c r="D30" s="27">
        <f t="shared" si="10"/>
        <v>0.12886969042476601</v>
      </c>
      <c r="E30" s="46">
        <v>231</v>
      </c>
      <c r="F30" s="46">
        <v>105.40398474441086</v>
      </c>
      <c r="G30" s="27">
        <f t="shared" si="11"/>
        <v>0.17161961367013373</v>
      </c>
      <c r="H30" s="25">
        <f t="shared" si="8"/>
        <v>-52</v>
      </c>
      <c r="I30" s="35">
        <f t="shared" si="9"/>
        <v>169.41959744964569</v>
      </c>
    </row>
    <row r="31" spans="1:9" x14ac:dyDescent="0.3">
      <c r="B31" s="38"/>
      <c r="C31" s="38"/>
      <c r="E31" s="38"/>
      <c r="F31" s="38"/>
      <c r="I31" s="38"/>
    </row>
    <row r="32" spans="1:9" x14ac:dyDescent="0.3">
      <c r="A32" s="7" t="s">
        <v>33</v>
      </c>
    </row>
    <row r="33" spans="1:9" ht="30" customHeight="1" x14ac:dyDescent="0.3">
      <c r="A33" s="60" t="s">
        <v>38</v>
      </c>
      <c r="B33" s="60"/>
      <c r="C33" s="60"/>
      <c r="D33" s="60"/>
      <c r="E33" s="60"/>
      <c r="F33" s="60"/>
      <c r="G33" s="60"/>
      <c r="H33" s="60"/>
      <c r="I33" s="60"/>
    </row>
    <row r="34" spans="1:9" x14ac:dyDescent="0.3">
      <c r="A34" s="9" t="s">
        <v>32</v>
      </c>
    </row>
    <row r="35" spans="1:9" x14ac:dyDescent="0.3">
      <c r="A35" s="10" t="s">
        <v>31</v>
      </c>
    </row>
    <row r="36" spans="1:9" x14ac:dyDescent="0.3">
      <c r="A36" s="7" t="s">
        <v>11</v>
      </c>
    </row>
  </sheetData>
  <mergeCells count="6">
    <mergeCell ref="A33:I33"/>
    <mergeCell ref="B5:D5"/>
    <mergeCell ref="E5:G5"/>
    <mergeCell ref="H5:I5"/>
    <mergeCell ref="A2:I2"/>
    <mergeCell ref="B3:I3"/>
  </mergeCells>
  <pageMargins left="0.7" right="0.7" top="0.5" bottom="0.5" header="0.3" footer="0.3"/>
  <pageSetup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6"/>
  <sheetViews>
    <sheetView zoomScale="80" zoomScaleNormal="80" workbookViewId="0">
      <selection activeCell="A3" sqref="A3"/>
    </sheetView>
  </sheetViews>
  <sheetFormatPr defaultRowHeight="14.4" x14ac:dyDescent="0.3"/>
  <cols>
    <col min="1" max="1" width="48" style="5" customWidth="1"/>
    <col min="2" max="2" width="13.5546875" style="5" customWidth="1"/>
    <col min="3" max="4" width="10.6640625" style="5" customWidth="1"/>
    <col min="5" max="5" width="13.5546875" style="5" customWidth="1"/>
    <col min="6" max="7" width="10.6640625" style="5" customWidth="1"/>
    <col min="8" max="8" width="13.5546875" style="5" customWidth="1"/>
    <col min="9" max="9" width="10.6640625" style="5" customWidth="1"/>
    <col min="10" max="16384" width="8.88671875" style="5"/>
  </cols>
  <sheetData>
    <row r="2" spans="1:9" x14ac:dyDescent="0.3">
      <c r="A2" s="61"/>
      <c r="B2" s="61"/>
      <c r="C2" s="61"/>
      <c r="D2" s="61"/>
      <c r="E2" s="61"/>
      <c r="F2" s="61"/>
      <c r="G2" s="61"/>
      <c r="H2" s="61"/>
      <c r="I2" s="61"/>
    </row>
    <row r="3" spans="1:9" ht="15.6" x14ac:dyDescent="0.3">
      <c r="A3" s="2" t="str">
        <f>Intra!A3</f>
        <v>Cecil County</v>
      </c>
      <c r="B3" s="59" t="s">
        <v>10</v>
      </c>
      <c r="C3" s="59"/>
      <c r="D3" s="59"/>
      <c r="E3" s="59"/>
      <c r="F3" s="59"/>
      <c r="G3" s="59"/>
      <c r="H3" s="59"/>
      <c r="I3" s="59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1"/>
      <c r="B5" s="56" t="s">
        <v>0</v>
      </c>
      <c r="C5" s="57"/>
      <c r="D5" s="58"/>
      <c r="E5" s="56" t="s">
        <v>29</v>
      </c>
      <c r="F5" s="57"/>
      <c r="G5" s="58"/>
      <c r="H5" s="56" t="s">
        <v>1</v>
      </c>
      <c r="I5" s="58"/>
    </row>
    <row r="6" spans="1:9" x14ac:dyDescent="0.3">
      <c r="A6" s="30" t="s">
        <v>12</v>
      </c>
      <c r="B6" s="4" t="s">
        <v>2</v>
      </c>
      <c r="C6" s="13" t="s">
        <v>3</v>
      </c>
      <c r="D6" s="13" t="s">
        <v>4</v>
      </c>
      <c r="E6" s="4" t="s">
        <v>2</v>
      </c>
      <c r="F6" s="13" t="s">
        <v>3</v>
      </c>
      <c r="G6" s="13" t="s">
        <v>4</v>
      </c>
      <c r="H6" s="4" t="s">
        <v>2</v>
      </c>
      <c r="I6" s="14" t="s">
        <v>3</v>
      </c>
    </row>
    <row r="7" spans="1:9" x14ac:dyDescent="0.3">
      <c r="A7" s="30"/>
      <c r="B7" s="4"/>
      <c r="C7" s="13"/>
      <c r="D7" s="13"/>
      <c r="E7" s="4"/>
      <c r="F7" s="13"/>
      <c r="G7" s="13"/>
      <c r="H7" s="4"/>
      <c r="I7" s="14"/>
    </row>
    <row r="8" spans="1:9" x14ac:dyDescent="0.3">
      <c r="A8" s="31" t="s">
        <v>5</v>
      </c>
      <c r="B8" s="51">
        <v>2414</v>
      </c>
      <c r="C8" s="51">
        <v>439.31082390489763</v>
      </c>
      <c r="D8" s="18">
        <f t="shared" ref="D8" si="0">B8/B$8</f>
        <v>1</v>
      </c>
      <c r="E8" s="52">
        <v>1536</v>
      </c>
      <c r="F8" s="52">
        <v>294.97796527876449</v>
      </c>
      <c r="G8" s="18">
        <f t="shared" ref="G8" si="1">E8/E$8</f>
        <v>1</v>
      </c>
      <c r="H8" s="34">
        <f t="shared" ref="H8:H12" si="2">B8-E8</f>
        <v>878</v>
      </c>
      <c r="I8" s="35">
        <f t="shared" ref="I8:I12" si="3">((SQRT((C8/1.645)^2+(F8/1.645)^2)))*1.645</f>
        <v>529.15593164964139</v>
      </c>
    </row>
    <row r="9" spans="1:9" x14ac:dyDescent="0.3">
      <c r="A9" s="32" t="s">
        <v>13</v>
      </c>
      <c r="B9" s="51">
        <v>1305</v>
      </c>
      <c r="C9" s="51">
        <v>298.99163867907748</v>
      </c>
      <c r="D9" s="18">
        <f>B9/B$8</f>
        <v>0.54059652029826011</v>
      </c>
      <c r="E9" s="52">
        <v>1120</v>
      </c>
      <c r="F9" s="52">
        <v>264.62804084223581</v>
      </c>
      <c r="G9" s="18">
        <f>E9/E$8</f>
        <v>0.72916666666666663</v>
      </c>
      <c r="H9" s="34">
        <f t="shared" si="2"/>
        <v>185</v>
      </c>
      <c r="I9" s="35">
        <f t="shared" si="3"/>
        <v>399.27935083096895</v>
      </c>
    </row>
    <row r="10" spans="1:9" x14ac:dyDescent="0.3">
      <c r="A10" s="32" t="s">
        <v>14</v>
      </c>
      <c r="B10" s="51">
        <v>218</v>
      </c>
      <c r="C10" s="51">
        <v>171.87495454544853</v>
      </c>
      <c r="D10" s="18">
        <f>B10/B$8</f>
        <v>9.0306545153272577E-2</v>
      </c>
      <c r="E10" s="52">
        <v>61</v>
      </c>
      <c r="F10" s="52">
        <v>50.774009099144415</v>
      </c>
      <c r="G10" s="18">
        <f>E10/E$8</f>
        <v>3.9713541666666664E-2</v>
      </c>
      <c r="H10" s="34">
        <f t="shared" si="2"/>
        <v>157</v>
      </c>
      <c r="I10" s="35">
        <f t="shared" si="3"/>
        <v>179.2177446571628</v>
      </c>
    </row>
    <row r="11" spans="1:9" x14ac:dyDescent="0.3">
      <c r="A11" s="32" t="s">
        <v>15</v>
      </c>
      <c r="B11" s="51">
        <v>3</v>
      </c>
      <c r="C11" s="51">
        <v>5</v>
      </c>
      <c r="D11" s="18">
        <f>B11/B$8</f>
        <v>1.2427506213753107E-3</v>
      </c>
      <c r="E11" s="52">
        <v>41</v>
      </c>
      <c r="F11" s="52">
        <v>38.01315561749643</v>
      </c>
      <c r="G11" s="18">
        <f>E11/E$8</f>
        <v>2.6692708333333332E-2</v>
      </c>
      <c r="H11" s="34">
        <f t="shared" si="2"/>
        <v>-38</v>
      </c>
      <c r="I11" s="35">
        <f t="shared" si="3"/>
        <v>38.340579025361635</v>
      </c>
    </row>
    <row r="12" spans="1:9" x14ac:dyDescent="0.3">
      <c r="A12" s="33" t="s">
        <v>16</v>
      </c>
      <c r="B12" s="51">
        <v>888</v>
      </c>
      <c r="C12" s="51">
        <v>272.08822098723789</v>
      </c>
      <c r="D12" s="18">
        <f>B12/B$8</f>
        <v>0.36785418392709196</v>
      </c>
      <c r="E12" s="52">
        <v>314</v>
      </c>
      <c r="F12" s="52">
        <v>113.84638773364748</v>
      </c>
      <c r="G12" s="18">
        <f>E12/E$8</f>
        <v>0.20442708333333334</v>
      </c>
      <c r="H12" s="34">
        <f t="shared" si="2"/>
        <v>574</v>
      </c>
      <c r="I12" s="35">
        <f t="shared" si="3"/>
        <v>294.94575772504345</v>
      </c>
    </row>
    <row r="13" spans="1:9" x14ac:dyDescent="0.3">
      <c r="A13" s="21"/>
      <c r="B13" s="16"/>
      <c r="C13" s="17"/>
      <c r="D13" s="22"/>
      <c r="E13" s="16"/>
      <c r="F13" s="17"/>
      <c r="G13" s="22"/>
      <c r="H13" s="16"/>
      <c r="I13" s="22"/>
    </row>
    <row r="14" spans="1:9" x14ac:dyDescent="0.3">
      <c r="A14" s="30" t="s">
        <v>40</v>
      </c>
      <c r="B14" s="36"/>
      <c r="C14" s="13"/>
      <c r="D14" s="14"/>
      <c r="E14" s="4"/>
      <c r="F14" s="13"/>
      <c r="G14" s="14"/>
      <c r="H14" s="4"/>
      <c r="I14" s="14"/>
    </row>
    <row r="15" spans="1:9" x14ac:dyDescent="0.3">
      <c r="A15" s="31" t="s">
        <v>5</v>
      </c>
      <c r="B15" s="49">
        <v>1705</v>
      </c>
      <c r="C15" s="49">
        <v>326.1824642742157</v>
      </c>
      <c r="D15" s="18">
        <f>B15/B$15</f>
        <v>1</v>
      </c>
      <c r="E15" s="50">
        <v>1412</v>
      </c>
      <c r="F15" s="50">
        <v>266.29307163349176</v>
      </c>
      <c r="G15" s="18">
        <f>E15/E$15</f>
        <v>1</v>
      </c>
      <c r="H15" s="16">
        <f t="shared" ref="H15:H21" si="4">B15-E15</f>
        <v>293</v>
      </c>
      <c r="I15" s="22">
        <f t="shared" ref="I15:I21" si="5">((SQRT((C15/1.645)^2+(F15/1.645)^2)))*1.645</f>
        <v>421.0783775023362</v>
      </c>
    </row>
    <row r="16" spans="1:9" x14ac:dyDescent="0.3">
      <c r="A16" s="32" t="s">
        <v>17</v>
      </c>
      <c r="B16" s="49">
        <v>463</v>
      </c>
      <c r="C16" s="49">
        <v>150.83103128998357</v>
      </c>
      <c r="D16" s="18">
        <f>B16/B$15</f>
        <v>0.27155425219941348</v>
      </c>
      <c r="E16" s="50">
        <v>519</v>
      </c>
      <c r="F16" s="50">
        <v>182.52397102846518</v>
      </c>
      <c r="G16" s="18">
        <f>E16/E$15</f>
        <v>0.36756373937677056</v>
      </c>
      <c r="H16" s="16">
        <f t="shared" si="4"/>
        <v>-56</v>
      </c>
      <c r="I16" s="22">
        <f t="shared" si="5"/>
        <v>236.78048906107111</v>
      </c>
    </row>
    <row r="17" spans="1:9" x14ac:dyDescent="0.3">
      <c r="A17" s="32" t="s">
        <v>18</v>
      </c>
      <c r="B17" s="49">
        <v>448</v>
      </c>
      <c r="C17" s="49">
        <v>200.59661014084958</v>
      </c>
      <c r="D17" s="18">
        <f t="shared" ref="D17:D21" si="6">B17/B$15</f>
        <v>0.26275659824046921</v>
      </c>
      <c r="E17" s="50">
        <v>200</v>
      </c>
      <c r="F17" s="50">
        <v>79.246451024635789</v>
      </c>
      <c r="G17" s="18">
        <f t="shared" ref="G17:G21" si="7">E17/E$15</f>
        <v>0.14164305949008499</v>
      </c>
      <c r="H17" s="16">
        <f t="shared" si="4"/>
        <v>248</v>
      </c>
      <c r="I17" s="22">
        <f t="shared" si="5"/>
        <v>215.68263722423276</v>
      </c>
    </row>
    <row r="18" spans="1:9" x14ac:dyDescent="0.3">
      <c r="A18" s="32" t="s">
        <v>19</v>
      </c>
      <c r="B18" s="49">
        <v>482</v>
      </c>
      <c r="C18" s="49">
        <v>165.58381563425817</v>
      </c>
      <c r="D18" s="18">
        <f t="shared" si="6"/>
        <v>0.28269794721407626</v>
      </c>
      <c r="E18" s="50">
        <v>429</v>
      </c>
      <c r="F18" s="50">
        <v>133.62634470792051</v>
      </c>
      <c r="G18" s="18">
        <f t="shared" si="7"/>
        <v>0.3038243626062323</v>
      </c>
      <c r="H18" s="16">
        <f t="shared" si="4"/>
        <v>53</v>
      </c>
      <c r="I18" s="22">
        <f t="shared" si="5"/>
        <v>212.77687844312405</v>
      </c>
    </row>
    <row r="19" spans="1:9" x14ac:dyDescent="0.3">
      <c r="A19" s="33" t="s">
        <v>20</v>
      </c>
      <c r="B19" s="49">
        <v>114</v>
      </c>
      <c r="C19" s="49">
        <v>75.9670981412348</v>
      </c>
      <c r="D19" s="18">
        <f t="shared" si="6"/>
        <v>6.6862170087976541E-2</v>
      </c>
      <c r="E19" s="50">
        <v>88</v>
      </c>
      <c r="F19" s="50">
        <v>60.737138556240865</v>
      </c>
      <c r="G19" s="18">
        <f t="shared" si="7"/>
        <v>6.2322946175637391E-2</v>
      </c>
      <c r="H19" s="16">
        <f t="shared" si="4"/>
        <v>26</v>
      </c>
      <c r="I19" s="22">
        <f t="shared" si="5"/>
        <v>97.262531326302636</v>
      </c>
    </row>
    <row r="20" spans="1:9" x14ac:dyDescent="0.3">
      <c r="A20" s="33" t="s">
        <v>21</v>
      </c>
      <c r="B20" s="49">
        <v>195</v>
      </c>
      <c r="C20" s="49">
        <v>100.9554357129917</v>
      </c>
      <c r="D20" s="18">
        <f t="shared" si="6"/>
        <v>0.11436950146627566</v>
      </c>
      <c r="E20" s="50">
        <v>141</v>
      </c>
      <c r="F20" s="50">
        <v>91.711504185679999</v>
      </c>
      <c r="G20" s="18">
        <f t="shared" si="7"/>
        <v>9.9858356940509915E-2</v>
      </c>
      <c r="H20" s="16">
        <f t="shared" si="4"/>
        <v>54</v>
      </c>
      <c r="I20" s="22">
        <f t="shared" si="5"/>
        <v>136.39281506003167</v>
      </c>
    </row>
    <row r="21" spans="1:9" x14ac:dyDescent="0.3">
      <c r="A21" s="33" t="s">
        <v>30</v>
      </c>
      <c r="B21" s="49">
        <v>3</v>
      </c>
      <c r="C21" s="49">
        <v>5</v>
      </c>
      <c r="D21" s="18">
        <f t="shared" si="6"/>
        <v>1.7595307917888563E-3</v>
      </c>
      <c r="E21" s="50">
        <v>35</v>
      </c>
      <c r="F21" s="50">
        <v>36.891733491393438</v>
      </c>
      <c r="G21" s="18">
        <f t="shared" si="7"/>
        <v>2.4787535410764873E-2</v>
      </c>
      <c r="H21" s="16">
        <f t="shared" si="4"/>
        <v>-32</v>
      </c>
      <c r="I21" s="22">
        <f t="shared" si="5"/>
        <v>37.229020937972571</v>
      </c>
    </row>
    <row r="22" spans="1:9" x14ac:dyDescent="0.3">
      <c r="A22" s="21"/>
      <c r="B22" s="16"/>
      <c r="C22" s="17"/>
      <c r="D22" s="23"/>
      <c r="E22" s="16"/>
      <c r="F22" s="17"/>
      <c r="G22" s="23"/>
      <c r="H22" s="21"/>
      <c r="I22" s="23"/>
    </row>
    <row r="23" spans="1:9" x14ac:dyDescent="0.3">
      <c r="A23" s="12" t="s">
        <v>24</v>
      </c>
      <c r="B23" s="16"/>
      <c r="C23" s="17"/>
      <c r="D23" s="14"/>
      <c r="E23" s="16"/>
      <c r="F23" s="17"/>
      <c r="G23" s="14"/>
      <c r="H23" s="4"/>
      <c r="I23" s="14"/>
    </row>
    <row r="24" spans="1:9" x14ac:dyDescent="0.3">
      <c r="A24" s="31" t="s">
        <v>5</v>
      </c>
      <c r="B24" s="47">
        <v>2414</v>
      </c>
      <c r="C24" s="47">
        <v>434.56299888508687</v>
      </c>
      <c r="D24" s="18">
        <f>B24/B$24</f>
        <v>1</v>
      </c>
      <c r="E24" s="48">
        <v>1536</v>
      </c>
      <c r="F24" s="48">
        <v>290.02413692656688</v>
      </c>
      <c r="G24" s="18">
        <f>E24/E$24</f>
        <v>1</v>
      </c>
      <c r="H24" s="16">
        <f>B24-E24</f>
        <v>878</v>
      </c>
      <c r="I24" s="22">
        <f t="shared" ref="I24:I30" si="8">((SQRT((C24/1.645)^2+(F24/1.645)^2)))*1.645</f>
        <v>522.45478273243896</v>
      </c>
    </row>
    <row r="25" spans="1:9" ht="28.8" x14ac:dyDescent="0.3">
      <c r="A25" s="32" t="s">
        <v>25</v>
      </c>
      <c r="B25" s="47">
        <v>878</v>
      </c>
      <c r="C25" s="47">
        <v>251.88886438268764</v>
      </c>
      <c r="D25" s="18">
        <f t="shared" ref="D25:D30" si="9">B25/B$24</f>
        <v>0.36371168185584091</v>
      </c>
      <c r="E25" s="48">
        <v>862</v>
      </c>
      <c r="F25" s="48">
        <v>241.22603507913482</v>
      </c>
      <c r="G25" s="18">
        <f t="shared" ref="G25:G30" si="10">E25/E$24</f>
        <v>0.56119791666666663</v>
      </c>
      <c r="H25" s="16">
        <f t="shared" ref="H25:H30" si="11">B25-E25</f>
        <v>16</v>
      </c>
      <c r="I25" s="22">
        <f t="shared" si="8"/>
        <v>348.76639746397586</v>
      </c>
    </row>
    <row r="26" spans="1:9" ht="28.8" x14ac:dyDescent="0.3">
      <c r="A26" s="32" t="s">
        <v>26</v>
      </c>
      <c r="B26" s="47">
        <v>239</v>
      </c>
      <c r="C26" s="47">
        <v>176.40011337864837</v>
      </c>
      <c r="D26" s="18">
        <f t="shared" si="9"/>
        <v>9.9005799502899755E-2</v>
      </c>
      <c r="E26" s="48">
        <v>100</v>
      </c>
      <c r="F26" s="48">
        <v>74.047282191853597</v>
      </c>
      <c r="G26" s="18">
        <f t="shared" si="10"/>
        <v>6.5104166666666671E-2</v>
      </c>
      <c r="H26" s="16">
        <f t="shared" si="11"/>
        <v>139</v>
      </c>
      <c r="I26" s="22">
        <f t="shared" si="8"/>
        <v>191.31126469708991</v>
      </c>
    </row>
    <row r="27" spans="1:9" ht="28.8" x14ac:dyDescent="0.3">
      <c r="A27" s="32" t="s">
        <v>27</v>
      </c>
      <c r="B27" s="47">
        <v>254</v>
      </c>
      <c r="C27" s="47">
        <v>110.97747519204064</v>
      </c>
      <c r="D27" s="18">
        <f t="shared" si="9"/>
        <v>0.10521955260977631</v>
      </c>
      <c r="E27" s="48">
        <v>174</v>
      </c>
      <c r="F27" s="48">
        <v>79.47326594522211</v>
      </c>
      <c r="G27" s="18">
        <f t="shared" si="10"/>
        <v>0.11328125</v>
      </c>
      <c r="H27" s="16">
        <f t="shared" si="11"/>
        <v>80</v>
      </c>
      <c r="I27" s="22">
        <f t="shared" si="8"/>
        <v>136.49908424601242</v>
      </c>
    </row>
    <row r="28" spans="1:9" ht="28.8" x14ac:dyDescent="0.3">
      <c r="A28" s="32" t="s">
        <v>28</v>
      </c>
      <c r="B28" s="47">
        <v>213</v>
      </c>
      <c r="C28" s="47">
        <v>95.770559150503033</v>
      </c>
      <c r="D28" s="18">
        <f t="shared" si="9"/>
        <v>8.8235294117647065E-2</v>
      </c>
      <c r="E28" s="48">
        <v>263</v>
      </c>
      <c r="F28" s="48">
        <v>90.829510622924744</v>
      </c>
      <c r="G28" s="18">
        <f t="shared" si="10"/>
        <v>0.17122395833333334</v>
      </c>
      <c r="H28" s="16">
        <f t="shared" si="11"/>
        <v>-50</v>
      </c>
      <c r="I28" s="22">
        <f t="shared" si="8"/>
        <v>131.99242402501744</v>
      </c>
    </row>
    <row r="29" spans="1:9" x14ac:dyDescent="0.3">
      <c r="A29" s="32" t="s">
        <v>22</v>
      </c>
      <c r="B29" s="47">
        <v>154</v>
      </c>
      <c r="C29" s="47">
        <v>78.339006886735547</v>
      </c>
      <c r="D29" s="18">
        <f t="shared" si="9"/>
        <v>6.3794531897265944E-2</v>
      </c>
      <c r="E29" s="48">
        <v>13</v>
      </c>
      <c r="F29" s="48">
        <v>19.874606914351791</v>
      </c>
      <c r="G29" s="18">
        <f t="shared" si="10"/>
        <v>8.4635416666666661E-3</v>
      </c>
      <c r="H29" s="16">
        <f t="shared" si="11"/>
        <v>141</v>
      </c>
      <c r="I29" s="22">
        <f t="shared" si="8"/>
        <v>80.820789404707</v>
      </c>
    </row>
    <row r="30" spans="1:9" x14ac:dyDescent="0.3">
      <c r="A30" s="37" t="s">
        <v>23</v>
      </c>
      <c r="B30" s="47">
        <v>676</v>
      </c>
      <c r="C30" s="47">
        <v>258.17629635580414</v>
      </c>
      <c r="D30" s="18">
        <f t="shared" si="9"/>
        <v>0.28003314001656998</v>
      </c>
      <c r="E30" s="48">
        <v>124</v>
      </c>
      <c r="F30" s="48">
        <v>74.027022093287002</v>
      </c>
      <c r="G30" s="27">
        <f t="shared" si="10"/>
        <v>8.0729166666666671E-2</v>
      </c>
      <c r="H30" s="25">
        <f t="shared" si="11"/>
        <v>552</v>
      </c>
      <c r="I30" s="28">
        <f t="shared" si="8"/>
        <v>268.57959714021467</v>
      </c>
    </row>
    <row r="31" spans="1:9" x14ac:dyDescent="0.3">
      <c r="B31" s="38"/>
      <c r="C31" s="38"/>
      <c r="D31" s="38"/>
      <c r="E31" s="38"/>
      <c r="F31" s="38"/>
    </row>
    <row r="32" spans="1:9" x14ac:dyDescent="0.3">
      <c r="A32" s="7" t="s">
        <v>34</v>
      </c>
    </row>
    <row r="33" spans="1:9" ht="28.2" customHeight="1" x14ac:dyDescent="0.3">
      <c r="A33" s="60" t="s">
        <v>38</v>
      </c>
      <c r="B33" s="60"/>
      <c r="C33" s="60"/>
      <c r="D33" s="60"/>
      <c r="E33" s="60"/>
      <c r="F33" s="60"/>
      <c r="G33" s="60"/>
      <c r="H33" s="60"/>
      <c r="I33" s="60"/>
    </row>
    <row r="34" spans="1:9" x14ac:dyDescent="0.3">
      <c r="A34" s="9" t="s">
        <v>32</v>
      </c>
    </row>
    <row r="35" spans="1:9" x14ac:dyDescent="0.3">
      <c r="A35" s="10" t="s">
        <v>31</v>
      </c>
    </row>
    <row r="36" spans="1:9" x14ac:dyDescent="0.3">
      <c r="A36" s="7" t="s">
        <v>11</v>
      </c>
    </row>
  </sheetData>
  <mergeCells count="6">
    <mergeCell ref="A33:I33"/>
    <mergeCell ref="A2:I2"/>
    <mergeCell ref="B5:D5"/>
    <mergeCell ref="E5:G5"/>
    <mergeCell ref="H5:I5"/>
    <mergeCell ref="B3:I3"/>
  </mergeCells>
  <pageMargins left="0.7" right="0.7" top="0.5" bottom="0.5" header="0.3" footer="0.3"/>
  <pageSetup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6"/>
  <sheetViews>
    <sheetView zoomScale="80" zoomScaleNormal="80" workbookViewId="0">
      <selection activeCell="A3" sqref="A3"/>
    </sheetView>
  </sheetViews>
  <sheetFormatPr defaultRowHeight="14.4" x14ac:dyDescent="0.3"/>
  <cols>
    <col min="1" max="1" width="48" style="5" customWidth="1"/>
    <col min="2" max="2" width="13.5546875" style="5" customWidth="1"/>
    <col min="3" max="4" width="10.6640625" style="5" customWidth="1"/>
    <col min="5" max="5" width="13.5546875" style="5" customWidth="1"/>
    <col min="6" max="7" width="10.6640625" style="5" customWidth="1"/>
    <col min="8" max="8" width="13.5546875" style="5" customWidth="1"/>
    <col min="9" max="9" width="10.6640625" style="5" customWidth="1"/>
    <col min="10" max="16384" width="8.88671875" style="5"/>
  </cols>
  <sheetData>
    <row r="2" spans="1:9" x14ac:dyDescent="0.3">
      <c r="A2" s="61"/>
      <c r="B2" s="61"/>
      <c r="C2" s="61"/>
      <c r="D2" s="61"/>
      <c r="E2" s="61"/>
      <c r="F2" s="61"/>
      <c r="G2" s="61"/>
      <c r="H2" s="61"/>
      <c r="I2" s="61"/>
    </row>
    <row r="3" spans="1:9" ht="15.6" x14ac:dyDescent="0.3">
      <c r="A3" s="2" t="str">
        <f>Intra!A3</f>
        <v>Cecil County</v>
      </c>
      <c r="B3" s="59" t="s">
        <v>7</v>
      </c>
      <c r="C3" s="59"/>
      <c r="D3" s="59"/>
      <c r="E3" s="59"/>
      <c r="F3" s="59"/>
      <c r="G3" s="59"/>
      <c r="H3" s="59"/>
      <c r="I3" s="59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1"/>
      <c r="B5" s="56" t="s">
        <v>0</v>
      </c>
      <c r="C5" s="57"/>
      <c r="D5" s="58"/>
      <c r="E5" s="56" t="s">
        <v>29</v>
      </c>
      <c r="F5" s="57"/>
      <c r="G5" s="58"/>
      <c r="H5" s="56" t="s">
        <v>1</v>
      </c>
      <c r="I5" s="58"/>
    </row>
    <row r="6" spans="1:9" x14ac:dyDescent="0.3">
      <c r="A6" s="30" t="s">
        <v>12</v>
      </c>
      <c r="B6" s="4" t="s">
        <v>2</v>
      </c>
      <c r="C6" s="13" t="s">
        <v>3</v>
      </c>
      <c r="D6" s="13" t="s">
        <v>4</v>
      </c>
      <c r="E6" s="4" t="s">
        <v>2</v>
      </c>
      <c r="F6" s="13" t="s">
        <v>3</v>
      </c>
      <c r="G6" s="13" t="s">
        <v>4</v>
      </c>
      <c r="H6" s="4" t="s">
        <v>2</v>
      </c>
      <c r="I6" s="14" t="s">
        <v>3</v>
      </c>
    </row>
    <row r="7" spans="1:9" x14ac:dyDescent="0.3">
      <c r="A7" s="30"/>
      <c r="B7" s="4"/>
      <c r="C7" s="13"/>
      <c r="D7" s="13"/>
      <c r="E7" s="4"/>
      <c r="F7" s="13"/>
      <c r="G7" s="13"/>
      <c r="H7" s="4"/>
      <c r="I7" s="14"/>
    </row>
    <row r="8" spans="1:9" x14ac:dyDescent="0.3">
      <c r="A8" s="31" t="s">
        <v>5</v>
      </c>
      <c r="B8" s="53">
        <v>107</v>
      </c>
      <c r="C8" s="53">
        <v>74.605629814377949</v>
      </c>
      <c r="D8" s="18">
        <f>B8/B$8</f>
        <v>1</v>
      </c>
      <c r="E8" s="40">
        <v>0</v>
      </c>
      <c r="F8" s="40">
        <v>0</v>
      </c>
      <c r="G8" s="18">
        <v>0</v>
      </c>
      <c r="H8" s="34">
        <f t="shared" ref="H8:H12" si="0">B8-E8</f>
        <v>107</v>
      </c>
      <c r="I8" s="35">
        <f t="shared" ref="I8:I12" si="1">((SQRT((C8/1.645)^2+(F8/1.645)^2)))*1.645</f>
        <v>74.605629814377949</v>
      </c>
    </row>
    <row r="9" spans="1:9" x14ac:dyDescent="0.3">
      <c r="A9" s="32" t="s">
        <v>13</v>
      </c>
      <c r="B9" s="53">
        <v>52</v>
      </c>
      <c r="C9" s="53">
        <v>47</v>
      </c>
      <c r="D9" s="18">
        <f>B9/B$8</f>
        <v>0.48598130841121495</v>
      </c>
      <c r="E9" s="40">
        <v>0</v>
      </c>
      <c r="F9" s="40">
        <v>0</v>
      </c>
      <c r="G9" s="18">
        <v>0</v>
      </c>
      <c r="H9" s="34">
        <f t="shared" si="0"/>
        <v>52</v>
      </c>
      <c r="I9" s="35">
        <f t="shared" si="1"/>
        <v>47</v>
      </c>
    </row>
    <row r="10" spans="1:9" x14ac:dyDescent="0.3">
      <c r="A10" s="32" t="s">
        <v>14</v>
      </c>
      <c r="B10" s="53">
        <v>0</v>
      </c>
      <c r="C10" s="53">
        <v>0</v>
      </c>
      <c r="D10" s="18">
        <f>B10/B$8</f>
        <v>0</v>
      </c>
      <c r="E10" s="40">
        <v>0</v>
      </c>
      <c r="F10" s="40">
        <v>0</v>
      </c>
      <c r="G10" s="18">
        <v>0</v>
      </c>
      <c r="H10" s="34">
        <f t="shared" si="0"/>
        <v>0</v>
      </c>
      <c r="I10" s="35">
        <f>((SQRT((C10/1.645)^2+(F10/1.645)^2)))*1.645</f>
        <v>0</v>
      </c>
    </row>
    <row r="11" spans="1:9" x14ac:dyDescent="0.3">
      <c r="A11" s="32" t="s">
        <v>15</v>
      </c>
      <c r="B11" s="53">
        <v>38</v>
      </c>
      <c r="C11" s="53">
        <v>54</v>
      </c>
      <c r="D11" s="18">
        <f>B11/B$8</f>
        <v>0.35514018691588783</v>
      </c>
      <c r="E11" s="40">
        <v>0</v>
      </c>
      <c r="F11" s="40">
        <v>0</v>
      </c>
      <c r="G11" s="18">
        <v>0</v>
      </c>
      <c r="H11" s="34">
        <f t="shared" si="0"/>
        <v>38</v>
      </c>
      <c r="I11" s="35">
        <f>((SQRT((C11/1.645)^2+(F11/1.645)^2)))*1.645</f>
        <v>54</v>
      </c>
    </row>
    <row r="12" spans="1:9" x14ac:dyDescent="0.3">
      <c r="A12" s="33" t="s">
        <v>16</v>
      </c>
      <c r="B12" s="53">
        <v>17</v>
      </c>
      <c r="C12" s="53">
        <v>21</v>
      </c>
      <c r="D12" s="18">
        <f>B12/B$8</f>
        <v>0.15887850467289719</v>
      </c>
      <c r="E12" s="40">
        <v>0</v>
      </c>
      <c r="F12" s="40">
        <v>0</v>
      </c>
      <c r="G12" s="18">
        <v>0</v>
      </c>
      <c r="H12" s="34">
        <f t="shared" si="0"/>
        <v>17</v>
      </c>
      <c r="I12" s="35">
        <f t="shared" si="1"/>
        <v>21</v>
      </c>
    </row>
    <row r="13" spans="1:9" x14ac:dyDescent="0.3">
      <c r="A13" s="21"/>
      <c r="B13" s="16"/>
      <c r="C13" s="17"/>
      <c r="D13" s="22"/>
      <c r="E13" s="16"/>
      <c r="F13" s="17"/>
      <c r="G13" s="22"/>
      <c r="H13" s="16"/>
      <c r="I13" s="22"/>
    </row>
    <row r="14" spans="1:9" x14ac:dyDescent="0.3">
      <c r="A14" s="30" t="s">
        <v>40</v>
      </c>
      <c r="B14" s="36"/>
      <c r="C14" s="13"/>
      <c r="D14" s="14"/>
      <c r="E14" s="4"/>
      <c r="F14" s="13"/>
      <c r="G14" s="14"/>
      <c r="H14" s="4"/>
      <c r="I14" s="14"/>
    </row>
    <row r="15" spans="1:9" x14ac:dyDescent="0.3">
      <c r="A15" s="31" t="s">
        <v>5</v>
      </c>
      <c r="B15" s="54">
        <v>91</v>
      </c>
      <c r="C15" s="54">
        <v>72.055534138607285</v>
      </c>
      <c r="D15" s="18">
        <f>B15/B$15</f>
        <v>1</v>
      </c>
      <c r="E15" s="40">
        <v>0</v>
      </c>
      <c r="F15" s="40">
        <v>0</v>
      </c>
      <c r="G15" s="18">
        <v>0</v>
      </c>
      <c r="H15" s="16">
        <f t="shared" ref="H15:H21" si="2">B15-E15</f>
        <v>91</v>
      </c>
      <c r="I15" s="22">
        <f t="shared" ref="I15:I21" si="3">((SQRT((C15/1.645)^2+(F15/1.645)^2)))*1.645</f>
        <v>72.055534138607285</v>
      </c>
    </row>
    <row r="16" spans="1:9" x14ac:dyDescent="0.3">
      <c r="A16" s="32" t="s">
        <v>17</v>
      </c>
      <c r="B16" s="54">
        <v>35</v>
      </c>
      <c r="C16" s="54">
        <v>40</v>
      </c>
      <c r="D16" s="18">
        <f>B16/B$15</f>
        <v>0.38461538461538464</v>
      </c>
      <c r="E16" s="40">
        <v>0</v>
      </c>
      <c r="F16" s="40">
        <v>0</v>
      </c>
      <c r="G16" s="18">
        <v>0</v>
      </c>
      <c r="H16" s="16">
        <f t="shared" si="2"/>
        <v>35</v>
      </c>
      <c r="I16" s="22">
        <f t="shared" si="3"/>
        <v>40</v>
      </c>
    </row>
    <row r="17" spans="1:9" x14ac:dyDescent="0.3">
      <c r="A17" s="32" t="s">
        <v>18</v>
      </c>
      <c r="B17" s="54">
        <v>18</v>
      </c>
      <c r="C17" s="54">
        <v>26</v>
      </c>
      <c r="D17" s="18">
        <f t="shared" ref="D17:D21" si="4">B17/B$15</f>
        <v>0.19780219780219779</v>
      </c>
      <c r="E17" s="40">
        <v>0</v>
      </c>
      <c r="F17" s="40">
        <v>0</v>
      </c>
      <c r="G17" s="18">
        <v>0</v>
      </c>
      <c r="H17" s="16">
        <f t="shared" si="2"/>
        <v>18</v>
      </c>
      <c r="I17" s="22">
        <f t="shared" si="3"/>
        <v>26</v>
      </c>
    </row>
    <row r="18" spans="1:9" x14ac:dyDescent="0.3">
      <c r="A18" s="32" t="s">
        <v>19</v>
      </c>
      <c r="B18" s="54">
        <v>0</v>
      </c>
      <c r="C18" s="54">
        <v>0</v>
      </c>
      <c r="D18" s="18">
        <f t="shared" si="4"/>
        <v>0</v>
      </c>
      <c r="E18" s="40">
        <v>0</v>
      </c>
      <c r="F18" s="40">
        <v>0</v>
      </c>
      <c r="G18" s="18">
        <v>0</v>
      </c>
      <c r="H18" s="16">
        <f t="shared" si="2"/>
        <v>0</v>
      </c>
      <c r="I18" s="22">
        <f t="shared" si="3"/>
        <v>0</v>
      </c>
    </row>
    <row r="19" spans="1:9" x14ac:dyDescent="0.3">
      <c r="A19" s="33" t="s">
        <v>20</v>
      </c>
      <c r="B19" s="54">
        <v>38</v>
      </c>
      <c r="C19" s="54">
        <v>54</v>
      </c>
      <c r="D19" s="18">
        <f t="shared" si="4"/>
        <v>0.4175824175824176</v>
      </c>
      <c r="E19" s="40">
        <v>0</v>
      </c>
      <c r="F19" s="40">
        <v>0</v>
      </c>
      <c r="G19" s="18">
        <v>0</v>
      </c>
      <c r="H19" s="16">
        <f t="shared" si="2"/>
        <v>38</v>
      </c>
      <c r="I19" s="22">
        <f t="shared" si="3"/>
        <v>54</v>
      </c>
    </row>
    <row r="20" spans="1:9" x14ac:dyDescent="0.3">
      <c r="A20" s="33" t="s">
        <v>21</v>
      </c>
      <c r="B20" s="54">
        <v>0</v>
      </c>
      <c r="C20" s="54">
        <v>0</v>
      </c>
      <c r="D20" s="18">
        <f t="shared" si="4"/>
        <v>0</v>
      </c>
      <c r="E20" s="40">
        <v>0</v>
      </c>
      <c r="F20" s="40">
        <v>0</v>
      </c>
      <c r="G20" s="18">
        <v>0</v>
      </c>
      <c r="H20" s="16">
        <f t="shared" si="2"/>
        <v>0</v>
      </c>
      <c r="I20" s="22">
        <f t="shared" si="3"/>
        <v>0</v>
      </c>
    </row>
    <row r="21" spans="1:9" x14ac:dyDescent="0.3">
      <c r="A21" s="33" t="s">
        <v>30</v>
      </c>
      <c r="B21" s="54">
        <v>0</v>
      </c>
      <c r="C21" s="54">
        <v>0</v>
      </c>
      <c r="D21" s="18">
        <f t="shared" si="4"/>
        <v>0</v>
      </c>
      <c r="E21" s="40">
        <v>0</v>
      </c>
      <c r="F21" s="40">
        <v>0</v>
      </c>
      <c r="G21" s="18">
        <v>0</v>
      </c>
      <c r="H21" s="16">
        <f t="shared" si="2"/>
        <v>0</v>
      </c>
      <c r="I21" s="22">
        <f t="shared" si="3"/>
        <v>0</v>
      </c>
    </row>
    <row r="22" spans="1:9" x14ac:dyDescent="0.3">
      <c r="A22" s="21"/>
      <c r="B22" s="16"/>
      <c r="C22" s="17"/>
      <c r="D22" s="23"/>
      <c r="E22" s="16"/>
      <c r="F22" s="17"/>
      <c r="G22" s="23"/>
      <c r="H22" s="21"/>
      <c r="I22" s="23"/>
    </row>
    <row r="23" spans="1:9" x14ac:dyDescent="0.3">
      <c r="A23" s="12" t="s">
        <v>24</v>
      </c>
      <c r="B23" s="16"/>
      <c r="C23" s="17"/>
      <c r="D23" s="14"/>
      <c r="E23" s="16"/>
      <c r="F23" s="17"/>
      <c r="G23" s="14"/>
      <c r="H23" s="4"/>
      <c r="I23" s="14"/>
    </row>
    <row r="24" spans="1:9" x14ac:dyDescent="0.3">
      <c r="A24" s="31" t="s">
        <v>5</v>
      </c>
      <c r="B24" s="55">
        <v>107</v>
      </c>
      <c r="C24" s="55">
        <v>74.040529441651074</v>
      </c>
      <c r="D24" s="18">
        <f>B24/B$24</f>
        <v>1</v>
      </c>
      <c r="E24" s="40">
        <v>0</v>
      </c>
      <c r="F24" s="40">
        <v>0</v>
      </c>
      <c r="G24" s="18">
        <v>0</v>
      </c>
      <c r="H24" s="16">
        <f t="shared" ref="H24:H30" si="5">B24-E24</f>
        <v>107</v>
      </c>
      <c r="I24" s="22">
        <f t="shared" ref="I24:I30" si="6">((SQRT((C24/1.645)^2+(F24/1.645)^2)))*1.645</f>
        <v>74.040529441651074</v>
      </c>
    </row>
    <row r="25" spans="1:9" ht="28.8" x14ac:dyDescent="0.3">
      <c r="A25" s="32" t="s">
        <v>25</v>
      </c>
      <c r="B25" s="55">
        <v>73</v>
      </c>
      <c r="C25" s="55">
        <v>66</v>
      </c>
      <c r="D25" s="18">
        <f t="shared" ref="D25:D30" si="7">B25/B$24</f>
        <v>0.68224299065420557</v>
      </c>
      <c r="E25" s="40">
        <v>0</v>
      </c>
      <c r="F25" s="40">
        <v>0</v>
      </c>
      <c r="G25" s="18">
        <v>0</v>
      </c>
      <c r="H25" s="16">
        <f t="shared" si="5"/>
        <v>73</v>
      </c>
      <c r="I25" s="22">
        <f t="shared" si="6"/>
        <v>66</v>
      </c>
    </row>
    <row r="26" spans="1:9" ht="28.8" x14ac:dyDescent="0.3">
      <c r="A26" s="32" t="s">
        <v>26</v>
      </c>
      <c r="B26" s="55">
        <v>0</v>
      </c>
      <c r="C26" s="55">
        <v>0</v>
      </c>
      <c r="D26" s="18">
        <f t="shared" si="7"/>
        <v>0</v>
      </c>
      <c r="E26" s="40">
        <v>0</v>
      </c>
      <c r="F26" s="40">
        <v>0</v>
      </c>
      <c r="G26" s="18">
        <v>0</v>
      </c>
      <c r="H26" s="16">
        <f t="shared" si="5"/>
        <v>0</v>
      </c>
      <c r="I26" s="22">
        <f t="shared" si="6"/>
        <v>0</v>
      </c>
    </row>
    <row r="27" spans="1:9" ht="28.8" x14ac:dyDescent="0.3">
      <c r="A27" s="32" t="s">
        <v>27</v>
      </c>
      <c r="B27" s="55">
        <v>17</v>
      </c>
      <c r="C27" s="55">
        <v>26</v>
      </c>
      <c r="D27" s="18">
        <f t="shared" si="7"/>
        <v>0.15887850467289719</v>
      </c>
      <c r="E27" s="40">
        <v>0</v>
      </c>
      <c r="F27" s="40">
        <v>0</v>
      </c>
      <c r="G27" s="18">
        <v>0</v>
      </c>
      <c r="H27" s="16">
        <f t="shared" si="5"/>
        <v>17</v>
      </c>
      <c r="I27" s="22">
        <f t="shared" si="6"/>
        <v>26</v>
      </c>
    </row>
    <row r="28" spans="1:9" ht="28.8" x14ac:dyDescent="0.3">
      <c r="A28" s="32" t="s">
        <v>28</v>
      </c>
      <c r="B28" s="55">
        <v>1</v>
      </c>
      <c r="C28" s="55">
        <v>3</v>
      </c>
      <c r="D28" s="18">
        <f t="shared" si="7"/>
        <v>9.3457943925233638E-3</v>
      </c>
      <c r="E28" s="40">
        <v>0</v>
      </c>
      <c r="F28" s="40">
        <v>0</v>
      </c>
      <c r="G28" s="18">
        <v>0</v>
      </c>
      <c r="H28" s="16">
        <f t="shared" si="5"/>
        <v>1</v>
      </c>
      <c r="I28" s="22">
        <f t="shared" si="6"/>
        <v>3</v>
      </c>
    </row>
    <row r="29" spans="1:9" x14ac:dyDescent="0.3">
      <c r="A29" s="32" t="s">
        <v>22</v>
      </c>
      <c r="B29" s="55">
        <v>0</v>
      </c>
      <c r="C29" s="55">
        <v>0</v>
      </c>
      <c r="D29" s="18">
        <f t="shared" si="7"/>
        <v>0</v>
      </c>
      <c r="E29" s="40">
        <v>0</v>
      </c>
      <c r="F29" s="40">
        <v>0</v>
      </c>
      <c r="G29" s="18">
        <v>0</v>
      </c>
      <c r="H29" s="16">
        <f t="shared" si="5"/>
        <v>0</v>
      </c>
      <c r="I29" s="22">
        <f t="shared" si="6"/>
        <v>0</v>
      </c>
    </row>
    <row r="30" spans="1:9" x14ac:dyDescent="0.3">
      <c r="A30" s="37" t="s">
        <v>23</v>
      </c>
      <c r="B30" s="55">
        <v>16</v>
      </c>
      <c r="C30" s="55">
        <v>21</v>
      </c>
      <c r="D30" s="18">
        <f t="shared" si="7"/>
        <v>0.14953271028037382</v>
      </c>
      <c r="E30" s="40">
        <v>0</v>
      </c>
      <c r="F30" s="40">
        <v>0</v>
      </c>
      <c r="G30" s="27">
        <v>0</v>
      </c>
      <c r="H30" s="25">
        <f t="shared" si="5"/>
        <v>16</v>
      </c>
      <c r="I30" s="28">
        <f t="shared" si="6"/>
        <v>21</v>
      </c>
    </row>
    <row r="31" spans="1:9" x14ac:dyDescent="0.3">
      <c r="A31" s="39"/>
      <c r="B31" s="38"/>
      <c r="C31" s="38"/>
      <c r="D31" s="38"/>
      <c r="E31" s="38"/>
      <c r="F31" s="38"/>
      <c r="G31" s="39"/>
      <c r="H31" s="39"/>
      <c r="I31" s="39"/>
    </row>
    <row r="32" spans="1:9" x14ac:dyDescent="0.3">
      <c r="A32" s="7" t="s">
        <v>35</v>
      </c>
    </row>
    <row r="33" spans="1:9" ht="28.8" customHeight="1" x14ac:dyDescent="0.3">
      <c r="A33" s="60" t="s">
        <v>38</v>
      </c>
      <c r="B33" s="60"/>
      <c r="C33" s="60"/>
      <c r="D33" s="60"/>
      <c r="E33" s="60"/>
      <c r="F33" s="60"/>
      <c r="G33" s="60"/>
      <c r="H33" s="60"/>
      <c r="I33" s="60"/>
    </row>
    <row r="34" spans="1:9" x14ac:dyDescent="0.3">
      <c r="A34" s="9" t="s">
        <v>32</v>
      </c>
    </row>
    <row r="35" spans="1:9" x14ac:dyDescent="0.3">
      <c r="A35" s="10" t="s">
        <v>31</v>
      </c>
    </row>
    <row r="36" spans="1:9" x14ac:dyDescent="0.3">
      <c r="A36" s="7" t="s">
        <v>11</v>
      </c>
    </row>
  </sheetData>
  <mergeCells count="6">
    <mergeCell ref="A33:I33"/>
    <mergeCell ref="A2:I2"/>
    <mergeCell ref="B5:D5"/>
    <mergeCell ref="E5:G5"/>
    <mergeCell ref="H5:I5"/>
    <mergeCell ref="B3:I3"/>
  </mergeCells>
  <pageMargins left="0.7" right="0.7" top="0.5" bottom="0.5" header="0.3" footer="0.3"/>
  <pageSetup scale="8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D57F8E8-37AC-46F6-83B7-4A4CC4FD5258}"/>
</file>

<file path=customXml/itemProps2.xml><?xml version="1.0" encoding="utf-8"?>
<ds:datastoreItem xmlns:ds="http://schemas.openxmlformats.org/officeDocument/2006/customXml" ds:itemID="{D0B81347-30A4-40CC-B907-B7B3B9DB6525}"/>
</file>

<file path=customXml/itemProps3.xml><?xml version="1.0" encoding="utf-8"?>
<ds:datastoreItem xmlns:ds="http://schemas.openxmlformats.org/officeDocument/2006/customXml" ds:itemID="{E509CC54-109C-47D0-BD71-A7BDE9C219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Total</vt:lpstr>
      <vt:lpstr>Intra</vt:lpstr>
      <vt:lpstr>Inter</vt:lpstr>
      <vt:lpstr>Foreign</vt:lpstr>
      <vt:lpstr>Foreign!Print_Area</vt:lpstr>
      <vt:lpstr>Inter!Print_Area</vt:lpstr>
      <vt:lpstr>Intra!Print_Area</vt:lpstr>
      <vt:lpstr>Total!Print_Area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Alfred Sundara</cp:lastModifiedBy>
  <cp:lastPrinted>2014-10-09T14:48:46Z</cp:lastPrinted>
  <dcterms:created xsi:type="dcterms:W3CDTF">2013-04-04T21:18:01Z</dcterms:created>
  <dcterms:modified xsi:type="dcterms:W3CDTF">2014-10-14T20:16:24Z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