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2" i="1"/>
  <c r="C12" i="1"/>
  <c r="E8" i="1"/>
  <c r="F8" i="1"/>
  <c r="E9" i="1"/>
  <c r="F9" i="1"/>
  <c r="E10" i="1"/>
  <c r="F10" i="1"/>
  <c r="E11" i="1"/>
  <c r="F11" i="1"/>
  <c r="E12" i="1"/>
  <c r="F12" i="1"/>
  <c r="D25" i="7"/>
  <c r="D26" i="7"/>
  <c r="D27" i="7"/>
  <c r="D28" i="7"/>
  <c r="D29" i="7"/>
  <c r="D30" i="7"/>
  <c r="D24" i="7"/>
  <c r="D16" i="7"/>
  <c r="D17" i="7"/>
  <c r="D18" i="7"/>
  <c r="D19" i="7"/>
  <c r="D20" i="7"/>
  <c r="D21" i="7"/>
  <c r="D15" i="7"/>
  <c r="D9" i="7"/>
  <c r="D10" i="7"/>
  <c r="D11" i="7"/>
  <c r="D12" i="7"/>
  <c r="D8" i="7"/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A3" i="5"/>
  <c r="I12" i="7"/>
  <c r="H12" i="7"/>
  <c r="I11" i="7"/>
  <c r="H11" i="7"/>
  <c r="I10" i="7"/>
  <c r="H10" i="7"/>
  <c r="I9" i="7"/>
  <c r="H9" i="7"/>
  <c r="I8" i="7"/>
  <c r="H8" i="7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G15" i="1" s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B16" i="1"/>
  <c r="C16" i="1"/>
  <c r="B17" i="1"/>
  <c r="C17" i="1"/>
  <c r="B18" i="1"/>
  <c r="C18" i="1"/>
  <c r="B19" i="1"/>
  <c r="C19" i="1"/>
  <c r="B20" i="1"/>
  <c r="C20" i="1"/>
  <c r="B21" i="1"/>
  <c r="C21" i="1"/>
  <c r="C15" i="1"/>
  <c r="B15" i="1"/>
  <c r="G15" i="6"/>
  <c r="G16" i="6"/>
  <c r="G17" i="6"/>
  <c r="G18" i="6"/>
  <c r="G19" i="6"/>
  <c r="G20" i="6"/>
  <c r="G21" i="6"/>
  <c r="H30" i="7"/>
  <c r="H29" i="7"/>
  <c r="H28" i="7"/>
  <c r="H27" i="7"/>
  <c r="H26" i="7"/>
  <c r="H25" i="7"/>
  <c r="H24" i="7"/>
  <c r="H21" i="7"/>
  <c r="H20" i="7"/>
  <c r="H19" i="7"/>
  <c r="H18" i="7"/>
  <c r="H17" i="7"/>
  <c r="H16" i="7"/>
  <c r="H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21" i="1" l="1"/>
  <c r="H15" i="1"/>
  <c r="I20" i="1"/>
  <c r="I21" i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D8" i="1" l="1"/>
  <c r="D12" i="1"/>
  <c r="D10" i="1" l="1"/>
  <c r="D11" i="1"/>
  <c r="D9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<sst xmlns="http://schemas.openxmlformats.org/spreadsheetml/2006/main" count="157" uniqueCount="41">
  <si>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</si>
  <si>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</si>
  <si>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</si>
  <si>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</si>
  <si>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</si>
  <si>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</si>
  <si>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</si>
  <si>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</si>
  <si>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</si>
  <si>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</si>
  <si>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</si>
  <si>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</si>
  <si>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</si>
  <si>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</si>
  <si>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</si>
  <si>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</si>
  <si>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</si>
  <si>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</si>
  <si>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</si>
  <si>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</si>
  <si>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</si>
  <si>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</si>
  <si>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</si>
  <si>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</si>
  <si>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</si>
  <si>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</si>
  <si>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</si>
  <si>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</si>
  <si>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</si>
  <si>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</si>
  <si>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</si>
  <si>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</si>
  <si>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</si>
  <si>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</si>
  <si>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</si>
  <si>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</si>
  <si>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</si>
  <si>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</si>
  <si>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</si>
  <si>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Howard County</t>
  </si>
  <si>
    <t>Occupation Status:***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</si>
</sst>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0" fontId="0" fillId="0" borderId="7" xfId="0" applyBorder="1"/>
    <xf numFmtId="0" fontId="0" fillId="0" borderId="0" xfId="0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  <xf numFmtId="0" fontId="9" fillId="0" borderId="0" xfId="5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  <col min="11" max="11" width="14.44140625" bestFit="1" customWidth="1"/>
  </cols>
  <sheetData>
    <row r="3" spans="1:11" ht="15.6" x14ac:dyDescent="0.3">
      <c r="A3" s="2" t="s">
        <v>39</v>
      </c>
      <c r="B3" s="59" t="s">
        <v>8</v>
      </c>
      <c r="C3" s="59"/>
      <c r="D3" s="59"/>
      <c r="E3" s="59"/>
      <c r="F3" s="59"/>
      <c r="G3" s="59"/>
      <c r="H3" s="59"/>
      <c r="I3" s="59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6" t="s">
        <v>0</v>
      </c>
      <c r="C5" s="57"/>
      <c r="D5" s="58"/>
      <c r="E5" s="56" t="s">
        <v>29</v>
      </c>
      <c r="F5" s="57"/>
      <c r="G5" s="58"/>
      <c r="H5" s="56" t="s">
        <v>1</v>
      </c>
      <c r="I5" s="58"/>
      <c r="K5" s="6"/>
    </row>
    <row r="6" spans="1:11" x14ac:dyDescent="0.3">
      <c r="A6" s="12" t="s">
        <v>12</v>
      </c>
      <c r="B6" s="4" t="s">
        <v>2</v>
      </c>
      <c r="C6" s="13" t="s">
        <v>3</v>
      </c>
      <c r="D6" s="14" t="s">
        <v>4</v>
      </c>
      <c r="E6" s="4" t="s">
        <v>2</v>
      </c>
      <c r="F6" s="13" t="s">
        <v>3</v>
      </c>
      <c r="G6" s="14" t="s">
        <v>4</v>
      </c>
      <c r="H6" s="4" t="s">
        <v>2</v>
      </c>
      <c r="I6" s="14" t="s">
        <v>3</v>
      </c>
      <c r="K6" s="6"/>
    </row>
    <row r="7" spans="1:11" s="5" customFormat="1" x14ac:dyDescent="0.3">
      <c r="A7" s="12"/>
      <c r="B7" s="4"/>
      <c r="C7" s="13"/>
      <c r="D7" s="14"/>
      <c r="E7" s="4"/>
      <c r="F7" s="13"/>
      <c r="G7" s="14"/>
      <c r="H7" s="4"/>
      <c r="I7" s="14"/>
      <c r="K7" s="6"/>
    </row>
    <row r="8" spans="1:11" x14ac:dyDescent="0.3">
      <c r="A8" s="15" t="s">
        <v>5</v>
      </c>
      <c r="B8" s="16">
        <f>Intra!B8+Inter!B8+Foreign!B8</f>
        <v>15550</v>
      </c>
      <c r="C8" s="17">
        <f>((SQRT((Intra!C8/1.645)^2+(Inter!C8/1.645)^2+(Foreign!C8/1.645)^2))*1.645)</f>
        <v>1085.8894971404779</v>
      </c>
      <c r="D8" s="18">
        <f t="shared" ref="D8:D12" si="0">B8/B$8</f>
        <v>1</v>
      </c>
      <c r="E8" s="16">
        <f>Intra!E8+Inter!E8+Foreign!E8</f>
        <v>13839</v>
      </c>
      <c r="F8" s="17">
        <f>((SQRT((Intra!F8/1.645)^2+(Inter!F8/1.645)^2+(Foreign!F8/1.645)^2))*1.645)</f>
        <v>983.15410796070012</v>
      </c>
      <c r="G8" s="18">
        <f>E8/E$8</f>
        <v>1</v>
      </c>
      <c r="H8" s="16">
        <f>Intra!H8+Inter!H8+Foreign!H8</f>
        <v>1711</v>
      </c>
      <c r="I8" s="22">
        <f>((SQRT((Intra!I8/1.645)^2+(Inter!I8/1.645)^2+(Foreign!I8/1.645)^2))*1.645)</f>
        <v>1464.8371923186551</v>
      </c>
      <c r="K8" s="6"/>
    </row>
    <row r="9" spans="1:11" x14ac:dyDescent="0.3">
      <c r="A9" s="19" t="s">
        <v>13</v>
      </c>
      <c r="B9" s="16">
        <f>Intra!B9+Inter!B9+Foreign!B9</f>
        <v>9943</v>
      </c>
      <c r="C9" s="17">
        <f>((SQRT((Intra!C9/1.645)^2+(Inter!C9/1.645)^2+(Foreign!C9/1.645)^2))*1.645)</f>
        <v>880.72640473645379</v>
      </c>
      <c r="D9" s="18">
        <f t="shared" si="0"/>
        <v>0.63942122186495176</v>
      </c>
      <c r="E9" s="16">
        <f>Intra!E9+Inter!E9+Foreign!E9</f>
        <v>8434</v>
      </c>
      <c r="F9" s="17">
        <f>((SQRT((Intra!F9/1.645)^2+(Inter!F9/1.645)^2+(Foreign!F9/1.645)^2))*1.645)</f>
        <v>815.9932597760843</v>
      </c>
      <c r="G9" s="18">
        <f>E9/E$8</f>
        <v>0.60943709805621793</v>
      </c>
      <c r="H9" s="16">
        <f>Intra!H9+Inter!H9+Foreign!H9</f>
        <v>1509</v>
      </c>
      <c r="I9" s="22">
        <f>((SQRT((Intra!I9/1.645)^2+(Inter!I9/1.645)^2+(Foreign!I9/1.645)^2))*1.645)</f>
        <v>1200.63483207843</v>
      </c>
      <c r="K9" s="6"/>
    </row>
    <row r="10" spans="1:11" x14ac:dyDescent="0.3">
      <c r="A10" s="19" t="s">
        <v>14</v>
      </c>
      <c r="B10" s="16">
        <f>Intra!B10+Inter!B10+Foreign!B10</f>
        <v>898</v>
      </c>
      <c r="C10" s="17">
        <f>((SQRT((Intra!C10/1.645)^2+(Inter!C10/1.645)^2+(Foreign!C10/1.645)^2))*1.645)</f>
        <v>246.21332214159335</v>
      </c>
      <c r="D10" s="18">
        <f t="shared" si="0"/>
        <v>5.7749196141479102E-2</v>
      </c>
      <c r="E10" s="16">
        <f>Intra!E10+Inter!E10+Foreign!E10</f>
        <v>664</v>
      </c>
      <c r="F10" s="17">
        <f>((SQRT((Intra!F10/1.645)^2+(Inter!F10/1.645)^2+(Foreign!F10/1.645)^2))*1.645)</f>
        <v>199.44172081086745</v>
      </c>
      <c r="G10" s="18">
        <f>E10/E$8</f>
        <v>4.798034540067924E-2</v>
      </c>
      <c r="H10" s="16">
        <f>Intra!H10+Inter!H10+Foreign!H10</f>
        <v>234</v>
      </c>
      <c r="I10" s="22">
        <f>((SQRT((Intra!I10/1.645)^2+(Inter!I10/1.645)^2+(Foreign!I10/1.645)^2))*1.645)</f>
        <v>316.85643436736461</v>
      </c>
      <c r="K10" s="6"/>
    </row>
    <row r="11" spans="1:11" x14ac:dyDescent="0.3">
      <c r="A11" s="19" t="s">
        <v>15</v>
      </c>
      <c r="B11" s="16">
        <f>Intra!B11+Inter!B11+Foreign!B11</f>
        <v>417</v>
      </c>
      <c r="C11" s="17">
        <f>((SQRT((Intra!C11/1.645)^2+(Inter!C11/1.645)^2+(Foreign!C11/1.645)^2))*1.645)</f>
        <v>170.51686133634996</v>
      </c>
      <c r="D11" s="18">
        <f t="shared" si="0"/>
        <v>2.6816720257234725E-2</v>
      </c>
      <c r="E11" s="16">
        <f>Intra!E11+Inter!E11+Foreign!E11</f>
        <v>337</v>
      </c>
      <c r="F11" s="17">
        <f>((SQRT((Intra!F11/1.645)^2+(Inter!F11/1.645)^2+(Foreign!F11/1.645)^2))*1.645)</f>
        <v>158.07276805319756</v>
      </c>
      <c r="G11" s="18">
        <f>E11/E$8</f>
        <v>2.4351470481971241E-2</v>
      </c>
      <c r="H11" s="16">
        <f>Intra!H11+Inter!H11+Foreign!H11</f>
        <v>80</v>
      </c>
      <c r="I11" s="22">
        <f>((SQRT((Intra!I11/1.645)^2+(Inter!I11/1.645)^2+(Foreign!I11/1.645)^2))*1.645)</f>
        <v>232.51451567590354</v>
      </c>
      <c r="K11" s="6"/>
    </row>
    <row r="12" spans="1:11" s="1" customFormat="1" x14ac:dyDescent="0.3">
      <c r="A12" s="20" t="s">
        <v>16</v>
      </c>
      <c r="B12" s="16">
        <f>Intra!B12+Inter!B12+Foreign!B12</f>
        <v>4292</v>
      </c>
      <c r="C12" s="17">
        <f>((SQRT((Intra!C12/1.645)^2+(Inter!C12/1.645)^2+(Foreign!C12/1.645)^2))*1.645)</f>
        <v>560.16069123065051</v>
      </c>
      <c r="D12" s="18">
        <f t="shared" si="0"/>
        <v>0.27601286173633438</v>
      </c>
      <c r="E12" s="16">
        <f>Intra!E12+Inter!E12+Foreign!E12</f>
        <v>4404</v>
      </c>
      <c r="F12" s="17">
        <f>((SQRT((Intra!F12/1.645)^2+(Inter!F12/1.645)^2+(Foreign!F12/1.645)^2))*1.645)</f>
        <v>485.78081477143581</v>
      </c>
      <c r="G12" s="18">
        <f>E12/E$8</f>
        <v>0.3182310860611316</v>
      </c>
      <c r="H12" s="16">
        <f>Intra!H12+Inter!H12+Foreign!H12</f>
        <v>-112</v>
      </c>
      <c r="I12" s="22">
        <f>((SQRT((Intra!I12/1.645)^2+(Inter!I12/1.645)^2+(Foreign!I12/1.645)^2))*1.645)</f>
        <v>741.46004612521108</v>
      </c>
      <c r="K12" s="6"/>
    </row>
    <row r="13" spans="1:11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11" s="5" customFormat="1" x14ac:dyDescent="0.3">
      <c r="A14" s="12" t="s">
        <v>40</v>
      </c>
      <c r="B14" s="4"/>
      <c r="C14" s="13"/>
      <c r="D14" s="14"/>
      <c r="E14" s="4"/>
      <c r="F14" s="13"/>
      <c r="G14" s="14"/>
      <c r="H14" s="4"/>
      <c r="I14" s="14"/>
    </row>
    <row r="15" spans="1:11" x14ac:dyDescent="0.3">
      <c r="A15" s="15" t="s">
        <v>5</v>
      </c>
      <c r="B15" s="16">
        <f>Intra!B15+Inter!B15+Foreign!B15</f>
        <v>12641</v>
      </c>
      <c r="C15" s="17">
        <f>((SQRT((Intra!C15/1.645)^2+(Inter!C15/1.645)^2+(Foreign!C15/1.645)^2))*1.645)</f>
        <v>925.11620891647976</v>
      </c>
      <c r="D15" s="18">
        <f>B15/B$15</f>
        <v>1</v>
      </c>
      <c r="E15" s="16">
        <f>Intra!E15+Inter!E15+Foreign!E15</f>
        <v>11947</v>
      </c>
      <c r="F15" s="17">
        <f>((SQRT((Intra!F15/1.645)^2+(Inter!F15/1.645)^2+(Foreign!F15/1.645)^2))*1.645)</f>
        <v>890.33813801274403</v>
      </c>
      <c r="G15" s="18">
        <f>E15/E$15</f>
        <v>1</v>
      </c>
      <c r="H15" s="16">
        <f>Intra!H15+Inter!H15+Foreign!H15</f>
        <v>694</v>
      </c>
      <c r="I15" s="22">
        <f>((SQRT((Intra!I15/1.645)^2+(Inter!I15/1.645)^2+(Foreign!I15/1.645)^2))*1.645)</f>
        <v>1283.9556067092037</v>
      </c>
    </row>
    <row r="16" spans="1:11" x14ac:dyDescent="0.3">
      <c r="A16" s="19" t="s">
        <v>17</v>
      </c>
      <c r="B16" s="16">
        <f>Intra!B16+Inter!B16+Foreign!B16</f>
        <v>7078</v>
      </c>
      <c r="C16" s="17">
        <f>((SQRT((Intra!C16/1.645)^2+(Inter!C16/1.645)^2+(Foreign!C16/1.645)^2))*1.645)</f>
        <v>696.63117931944453</v>
      </c>
      <c r="D16" s="18">
        <f>B16/B$15</f>
        <v>0.55992405664108857</v>
      </c>
      <c r="E16" s="16">
        <f>Intra!E16+Inter!E16+Foreign!E16</f>
        <v>5332</v>
      </c>
      <c r="F16" s="17">
        <f>((SQRT((Intra!F16/1.645)^2+(Inter!F16/1.645)^2+(Foreign!F16/1.645)^2))*1.645)</f>
        <v>579.4980586680166</v>
      </c>
      <c r="G16" s="18">
        <f>E16/E$15</f>
        <v>0.44630451159286849</v>
      </c>
      <c r="H16" s="16">
        <f>Intra!H16+Inter!H16+Foreign!H16</f>
        <v>1746</v>
      </c>
      <c r="I16" s="22">
        <f>((SQRT((Intra!I16/1.645)^2+(Inter!I16/1.645)^2+(Foreign!I16/1.645)^2))*1.645)</f>
        <v>906.15285686246102</v>
      </c>
    </row>
    <row r="17" spans="1:9" x14ac:dyDescent="0.3">
      <c r="A17" s="19" t="s">
        <v>18</v>
      </c>
      <c r="B17" s="16">
        <f>Intra!B17+Inter!B17+Foreign!B17</f>
        <v>1368</v>
      </c>
      <c r="C17" s="17">
        <f>((SQRT((Intra!C17/1.645)^2+(Inter!C17/1.645)^2+(Foreign!C17/1.645)^2))*1.645)</f>
        <v>276.04347483684523</v>
      </c>
      <c r="D17" s="18">
        <f t="shared" ref="D17:D21" si="1">B17/B$15</f>
        <v>0.10821928644885689</v>
      </c>
      <c r="E17" s="16">
        <f>Intra!E17+Inter!E17+Foreign!E17</f>
        <v>2120</v>
      </c>
      <c r="F17" s="17">
        <f>((SQRT((Intra!F17/1.645)^2+(Inter!F17/1.645)^2+(Foreign!F17/1.645)^2))*1.645)</f>
        <v>341.36344268242897</v>
      </c>
      <c r="G17" s="18">
        <f t="shared" ref="G17:G21" si="2">E17/E$15</f>
        <v>0.17745040595965514</v>
      </c>
      <c r="H17" s="16">
        <f>Intra!H17+Inter!H17+Foreign!H17</f>
        <v>-752</v>
      </c>
      <c r="I17" s="22">
        <f>((SQRT((Intra!I17/1.645)^2+(Inter!I17/1.645)^2+(Foreign!I17/1.645)^2))*1.645)</f>
        <v>439.00911152275637</v>
      </c>
    </row>
    <row r="18" spans="1:9" x14ac:dyDescent="0.3">
      <c r="A18" s="19" t="s">
        <v>19</v>
      </c>
      <c r="B18" s="16">
        <f>Intra!B18+Inter!B18+Foreign!B18</f>
        <v>2673</v>
      </c>
      <c r="C18" s="17">
        <f>((SQRT((Intra!C18/1.645)^2+(Inter!C18/1.645)^2+(Foreign!C18/1.645)^2))*1.645)</f>
        <v>433.21011068533471</v>
      </c>
      <c r="D18" s="18">
        <f t="shared" si="1"/>
        <v>0.21145478996914802</v>
      </c>
      <c r="E18" s="16">
        <f>Intra!E18+Inter!E18+Foreign!E18</f>
        <v>3006</v>
      </c>
      <c r="F18" s="17">
        <f>((SQRT((Intra!F18/1.645)^2+(Inter!F18/1.645)^2+(Foreign!F18/1.645)^2))*1.645)</f>
        <v>489.93673060916751</v>
      </c>
      <c r="G18" s="18">
        <f t="shared" si="2"/>
        <v>0.25161128316732234</v>
      </c>
      <c r="H18" s="16">
        <f>Intra!H18+Inter!H18+Foreign!H18</f>
        <v>-333</v>
      </c>
      <c r="I18" s="22">
        <f>((SQRT((Intra!I18/1.645)^2+(Inter!I18/1.645)^2+(Foreign!I18/1.645)^2))*1.645)</f>
        <v>653.99464829614624</v>
      </c>
    </row>
    <row r="19" spans="1:9" x14ac:dyDescent="0.3">
      <c r="A19" s="20" t="s">
        <v>20</v>
      </c>
      <c r="B19" s="16">
        <f>Intra!B19+Inter!B19+Foreign!B19</f>
        <v>517</v>
      </c>
      <c r="C19" s="17">
        <f>((SQRT((Intra!C19/1.645)^2+(Inter!C19/1.645)^2+(Foreign!C19/1.645)^2))*1.645)</f>
        <v>182.90161289611422</v>
      </c>
      <c r="D19" s="18">
        <f t="shared" si="1"/>
        <v>4.0898663080452494E-2</v>
      </c>
      <c r="E19" s="16">
        <f>Intra!E19+Inter!E19+Foreign!E19</f>
        <v>631</v>
      </c>
      <c r="F19" s="17">
        <f>((SQRT((Intra!F19/1.645)^2+(Inter!F19/1.645)^2+(Foreign!F19/1.645)^2))*1.645)</f>
        <v>190.03946958461026</v>
      </c>
      <c r="G19" s="18">
        <f t="shared" si="2"/>
        <v>5.2816606679501131E-2</v>
      </c>
      <c r="H19" s="16">
        <f>Intra!H19+Inter!H19+Foreign!H19</f>
        <v>-114</v>
      </c>
      <c r="I19" s="22">
        <f>((SQRT((Intra!I19/1.645)^2+(Inter!I19/1.645)^2+(Foreign!I19/1.645)^2))*1.645)</f>
        <v>263.75746434935263</v>
      </c>
    </row>
    <row r="20" spans="1:9" x14ac:dyDescent="0.3">
      <c r="A20" s="20" t="s">
        <v>21</v>
      </c>
      <c r="B20" s="16">
        <f>Intra!B20+Inter!B20+Foreign!B20</f>
        <v>697</v>
      </c>
      <c r="C20" s="17">
        <f>((SQRT((Intra!C20/1.645)^2+(Inter!C20/1.645)^2+(Foreign!C20/1.645)^2))*1.645)</f>
        <v>238.53511271928079</v>
      </c>
      <c r="D20" s="18">
        <f t="shared" si="1"/>
        <v>5.5138042876354716E-2</v>
      </c>
      <c r="E20" s="16">
        <f>Intra!E20+Inter!E20+Foreign!E20</f>
        <v>592</v>
      </c>
      <c r="F20" s="17">
        <f>((SQRT((Intra!F20/1.645)^2+(Inter!F20/1.645)^2+(Foreign!F20/1.645)^2))*1.645)</f>
        <v>200.2598312193436</v>
      </c>
      <c r="G20" s="18">
        <f t="shared" si="2"/>
        <v>4.9552188834016908E-2</v>
      </c>
      <c r="H20" s="16">
        <f>Intra!H20+Inter!H20+Foreign!H20</f>
        <v>105</v>
      </c>
      <c r="I20" s="22">
        <f>((SQRT((Intra!I20/1.645)^2+(Inter!I20/1.645)^2+(Foreign!I20/1.645)^2))*1.645)</f>
        <v>311.45304622045353</v>
      </c>
    </row>
    <row r="21" spans="1:9" x14ac:dyDescent="0.3">
      <c r="A21" s="20" t="s">
        <v>30</v>
      </c>
      <c r="B21" s="16">
        <f>Intra!B21+Inter!B21+Foreign!B21</f>
        <v>308</v>
      </c>
      <c r="C21" s="17">
        <f>((SQRT((Intra!C21/1.645)^2+(Inter!C21/1.645)^2+(Foreign!C21/1.645)^2))*1.645)</f>
        <v>127.75758294520132</v>
      </c>
      <c r="D21" s="18">
        <f t="shared" si="1"/>
        <v>2.4365160984099358E-2</v>
      </c>
      <c r="E21" s="16">
        <f>Intra!E21+Inter!E21+Foreign!E21</f>
        <v>266</v>
      </c>
      <c r="F21" s="17">
        <f>((SQRT((Intra!F21/1.645)^2+(Inter!F21/1.645)^2+(Foreign!F21/1.645)^2))*1.645)</f>
        <v>155.23530526268823</v>
      </c>
      <c r="G21" s="18">
        <f t="shared" si="2"/>
        <v>2.2265003766635975E-2</v>
      </c>
      <c r="H21" s="16">
        <f>Intra!H21+Inter!H21+Foreign!H21</f>
        <v>42</v>
      </c>
      <c r="I21" s="22">
        <f>((SQRT((Intra!I21/1.645)^2+(Inter!I21/1.645)^2+(Foreign!I21/1.645)^2))*1.645)</f>
        <v>201.04725812604357</v>
      </c>
    </row>
    <row r="22" spans="1:9" x14ac:dyDescent="0.3">
      <c r="A22" s="21"/>
      <c r="B22" s="21"/>
      <c r="C22" s="29"/>
      <c r="D22" s="23"/>
      <c r="E22" s="21"/>
      <c r="F22" s="29"/>
      <c r="G22" s="23"/>
      <c r="H22" s="21"/>
      <c r="I22" s="23"/>
    </row>
    <row r="23" spans="1:9" x14ac:dyDescent="0.3">
      <c r="A23" s="12" t="s">
        <v>24</v>
      </c>
      <c r="B23" s="4"/>
      <c r="C23" s="13"/>
      <c r="D23" s="14"/>
      <c r="E23" s="4"/>
      <c r="F23" s="13"/>
      <c r="G23" s="14"/>
      <c r="H23" s="4"/>
      <c r="I23" s="14"/>
    </row>
    <row r="24" spans="1:9" x14ac:dyDescent="0.3">
      <c r="A24" s="15" t="s">
        <v>5</v>
      </c>
      <c r="B24" s="16">
        <f>Intra!B24+Inter!B24+Foreign!B24</f>
        <v>15550</v>
      </c>
      <c r="C24" s="17">
        <f>((SQRT((Intra!C24/1.645)^2+(Inter!C24/1.645)^2+(Foreign!C24/1.645)^2))*1.645)</f>
        <v>1057.4540179128358</v>
      </c>
      <c r="D24" s="18">
        <f>B24/B$24</f>
        <v>1</v>
      </c>
      <c r="E24" s="16">
        <f>Intra!E24+Inter!E24+Foreign!E24</f>
        <v>13839</v>
      </c>
      <c r="F24" s="17">
        <f>((SQRT((Intra!F24/1.645)^2+(Inter!F24/1.645)^2+(Foreign!F24/1.645)^2))*1.645)</f>
        <v>966.59919304745961</v>
      </c>
      <c r="G24" s="18">
        <f>E24/E$24</f>
        <v>1</v>
      </c>
      <c r="H24" s="16">
        <f>Intra!H24+Inter!H24+Foreign!H24</f>
        <v>1711</v>
      </c>
      <c r="I24" s="22">
        <f>((SQRT((Intra!I24/1.645)^2+(Inter!I24/1.645)^2+(Foreign!I24/1.645)^2))*1.645)</f>
        <v>1432.6629052223</v>
      </c>
    </row>
    <row r="25" spans="1:9" ht="28.8" x14ac:dyDescent="0.3">
      <c r="A25" s="19" t="s">
        <v>25</v>
      </c>
      <c r="B25" s="16">
        <f>Intra!B25+Inter!B25+Foreign!B25</f>
        <v>7792</v>
      </c>
      <c r="C25" s="17">
        <f>((SQRT((Intra!C25/1.645)^2+(Inter!C25/1.645)^2+(Foreign!C25/1.645)^2))*1.645)</f>
        <v>768.35213281411541</v>
      </c>
      <c r="D25" s="18">
        <f t="shared" ref="D25:D30" si="3">B25/B$24</f>
        <v>0.50109324758842444</v>
      </c>
      <c r="E25" s="16">
        <f>Intra!E25+Inter!E25+Foreign!E25</f>
        <v>6321</v>
      </c>
      <c r="F25" s="17">
        <f>((SQRT((Intra!F25/1.645)^2+(Inter!F25/1.645)^2+(Foreign!F25/1.645)^2))*1.645)</f>
        <v>716.21924017719607</v>
      </c>
      <c r="G25" s="18">
        <f t="shared" ref="G25:G30" si="4">E25/E$24</f>
        <v>0.45675265553869498</v>
      </c>
      <c r="H25" s="16">
        <f>Intra!H25+Inter!H25+Foreign!H25</f>
        <v>1471</v>
      </c>
      <c r="I25" s="22">
        <f>((SQRT((Intra!I25/1.645)^2+(Inter!I25/1.645)^2+(Foreign!I25/1.645)^2))*1.645)</f>
        <v>1050.3975437899692</v>
      </c>
    </row>
    <row r="26" spans="1:9" ht="28.8" x14ac:dyDescent="0.3">
      <c r="A26" s="19" t="s">
        <v>26</v>
      </c>
      <c r="B26" s="16">
        <f>Intra!B26+Inter!B26+Foreign!B26</f>
        <v>559</v>
      </c>
      <c r="C26" s="17">
        <f>((SQRT((Intra!C26/1.645)^2+(Inter!C26/1.645)^2+(Foreign!C26/1.645)^2))*1.645)</f>
        <v>198.71084519975247</v>
      </c>
      <c r="D26" s="18">
        <f t="shared" si="3"/>
        <v>3.594855305466238E-2</v>
      </c>
      <c r="E26" s="16">
        <f>Intra!E26+Inter!E26+Foreign!E26</f>
        <v>961</v>
      </c>
      <c r="F26" s="17">
        <f>((SQRT((Intra!F26/1.645)^2+(Inter!F26/1.645)^2+(Foreign!F26/1.645)^2))*1.645)</f>
        <v>248.01209647918384</v>
      </c>
      <c r="G26" s="18">
        <f t="shared" si="4"/>
        <v>6.944143362959751E-2</v>
      </c>
      <c r="H26" s="16">
        <f>Intra!H26+Inter!H26+Foreign!H26</f>
        <v>-402</v>
      </c>
      <c r="I26" s="22">
        <f>((SQRT((Intra!I26/1.645)^2+(Inter!I26/1.645)^2+(Foreign!I26/1.645)^2))*1.645)</f>
        <v>317.79867841134899</v>
      </c>
    </row>
    <row r="27" spans="1:9" ht="28.8" x14ac:dyDescent="0.3">
      <c r="A27" s="19" t="s">
        <v>27</v>
      </c>
      <c r="B27" s="16">
        <f>Intra!B27+Inter!B27+Foreign!B27</f>
        <v>2131</v>
      </c>
      <c r="C27" s="17">
        <f>((SQRT((Intra!C27/1.645)^2+(Inter!C27/1.645)^2+(Foreign!C27/1.645)^2))*1.645)</f>
        <v>334.29926712453312</v>
      </c>
      <c r="D27" s="18">
        <f t="shared" si="3"/>
        <v>0.13704180064308683</v>
      </c>
      <c r="E27" s="16">
        <f>Intra!E27+Inter!E27+Foreign!E27</f>
        <v>1763</v>
      </c>
      <c r="F27" s="17">
        <f>((SQRT((Intra!F27/1.645)^2+(Inter!F27/1.645)^2+(Foreign!F27/1.645)^2))*1.645)</f>
        <v>314.07323986611783</v>
      </c>
      <c r="G27" s="18">
        <f t="shared" si="4"/>
        <v>0.1273935978033095</v>
      </c>
      <c r="H27" s="16">
        <f>Intra!H27+Inter!H27+Foreign!H27</f>
        <v>368</v>
      </c>
      <c r="I27" s="22">
        <f>((SQRT((Intra!I27/1.645)^2+(Inter!I27/1.645)^2+(Foreign!I27/1.645)^2))*1.645)</f>
        <v>458.69161753840672</v>
      </c>
    </row>
    <row r="28" spans="1:9" ht="28.8" x14ac:dyDescent="0.3">
      <c r="A28" s="19" t="s">
        <v>28</v>
      </c>
      <c r="B28" s="16">
        <f>Intra!B28+Inter!B28+Foreign!B28</f>
        <v>1059</v>
      </c>
      <c r="C28" s="17">
        <f>((SQRT((Intra!C28/1.645)^2+(Inter!C28/1.645)^2+(Foreign!C28/1.645)^2))*1.645)</f>
        <v>228.6875597840862</v>
      </c>
      <c r="D28" s="18">
        <f t="shared" si="3"/>
        <v>6.810289389067524E-2</v>
      </c>
      <c r="E28" s="16">
        <f>Intra!E28+Inter!E28+Foreign!E28</f>
        <v>1974</v>
      </c>
      <c r="F28" s="17">
        <f>((SQRT((Intra!F28/1.645)^2+(Inter!F28/1.645)^2+(Foreign!F28/1.645)^2))*1.645)</f>
        <v>329.3721299685206</v>
      </c>
      <c r="G28" s="18">
        <f t="shared" si="4"/>
        <v>0.14264036418816389</v>
      </c>
      <c r="H28" s="16">
        <f>Intra!H28+Inter!H28+Foreign!H28</f>
        <v>-915</v>
      </c>
      <c r="I28" s="22">
        <f>((SQRT((Intra!I28/1.645)^2+(Inter!I28/1.645)^2+(Foreign!I28/1.645)^2))*1.645)</f>
        <v>400.9788024322483</v>
      </c>
    </row>
    <row r="29" spans="1:9" x14ac:dyDescent="0.3">
      <c r="A29" s="19" t="s">
        <v>22</v>
      </c>
      <c r="B29" s="16">
        <f>Intra!B29+Inter!B29+Foreign!B29</f>
        <v>1127</v>
      </c>
      <c r="C29" s="17">
        <f>((SQRT((Intra!C29/1.645)^2+(Inter!C29/1.645)^2+(Foreign!C29/1.645)^2))*1.645)</f>
        <v>250.38969627362866</v>
      </c>
      <c r="D29" s="18">
        <f t="shared" si="3"/>
        <v>7.2475884244372984E-2</v>
      </c>
      <c r="E29" s="16">
        <f>Intra!E29+Inter!E29+Foreign!E29</f>
        <v>1030</v>
      </c>
      <c r="F29" s="17">
        <f>((SQRT((Intra!F29/1.645)^2+(Inter!F29/1.645)^2+(Foreign!F29/1.645)^2))*1.645)</f>
        <v>233.36666428605437</v>
      </c>
      <c r="G29" s="18">
        <f t="shared" si="4"/>
        <v>7.4427343016113881E-2</v>
      </c>
      <c r="H29" s="16">
        <f>Intra!H29+Inter!H29+Foreign!H29</f>
        <v>97</v>
      </c>
      <c r="I29" s="22">
        <f>((SQRT((Intra!I29/1.645)^2+(Inter!I29/1.645)^2+(Foreign!I29/1.645)^2))*1.645)</f>
        <v>342.27912586075126</v>
      </c>
    </row>
    <row r="30" spans="1:9" x14ac:dyDescent="0.3">
      <c r="A30" s="24" t="s">
        <v>23</v>
      </c>
      <c r="B30" s="25">
        <f>Intra!B30+Inter!B30+Foreign!B30</f>
        <v>2882</v>
      </c>
      <c r="C30" s="26">
        <f>((SQRT((Intra!C30/1.645)^2+(Inter!C30/1.645)^2+(Foreign!C30/1.645)^2))*1.645)</f>
        <v>511.47727222233436</v>
      </c>
      <c r="D30" s="27">
        <f t="shared" si="3"/>
        <v>0.18533762057877814</v>
      </c>
      <c r="E30" s="25">
        <f>Intra!E30+Inter!E30+Foreign!E30</f>
        <v>1790</v>
      </c>
      <c r="F30" s="26">
        <f>((SQRT((Intra!F30/1.645)^2+(Inter!F30/1.645)^2+(Foreign!F30/1.645)^2))*1.645)</f>
        <v>313.44217967593323</v>
      </c>
      <c r="G30" s="27">
        <f t="shared" si="4"/>
        <v>0.12934460582412025</v>
      </c>
      <c r="H30" s="25">
        <f>Intra!H30+Inter!H30+Foreign!H30</f>
        <v>1092</v>
      </c>
      <c r="I30" s="28">
        <f>((SQRT((Intra!I30/1.645)^2+(Inter!I30/1.645)^2+(Foreign!I30/1.645)^2))*1.645)</f>
        <v>599.87915449697039</v>
      </c>
    </row>
    <row r="32" spans="1:9" x14ac:dyDescent="0.3">
      <c r="A32" s="7" t="s">
        <v>6</v>
      </c>
    </row>
    <row r="33" spans="1:9" ht="28.8" customHeight="1" x14ac:dyDescent="0.3">
      <c r="A33" s="60" t="s">
        <v>37</v>
      </c>
      <c r="B33" s="60"/>
      <c r="C33" s="60"/>
      <c r="D33" s="60"/>
      <c r="E33" s="60"/>
      <c r="F33" s="60"/>
      <c r="G33" s="60"/>
      <c r="H33" s="60"/>
      <c r="I33" s="60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61"/>
      <c r="B2" s="61"/>
      <c r="C2" s="61"/>
      <c r="D2" s="61"/>
      <c r="E2" s="61"/>
      <c r="F2" s="61"/>
      <c r="G2" s="61"/>
      <c r="H2" s="61"/>
      <c r="I2" s="61"/>
    </row>
    <row r="3" spans="1:9" ht="15.6" x14ac:dyDescent="0.3">
      <c r="A3" s="2" t="str">
        <f>Total!A3</f>
        <v>Howard County</v>
      </c>
      <c r="B3" s="62" t="s">
        <v>9</v>
      </c>
      <c r="C3" s="62"/>
      <c r="D3" s="62"/>
      <c r="E3" s="62"/>
      <c r="F3" s="62"/>
      <c r="G3" s="62"/>
      <c r="H3" s="62"/>
      <c r="I3" s="62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56" t="s">
        <v>0</v>
      </c>
      <c r="C5" s="57"/>
      <c r="D5" s="58"/>
      <c r="E5" s="56" t="s">
        <v>36</v>
      </c>
      <c r="F5" s="57"/>
      <c r="G5" s="58"/>
      <c r="H5" s="56" t="s">
        <v>1</v>
      </c>
      <c r="I5" s="58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s="5" customFormat="1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41">
        <v>8252</v>
      </c>
      <c r="C8" s="41">
        <v>828.12016036321688</v>
      </c>
      <c r="D8" s="18">
        <f t="shared" ref="D8:D12" si="0">B8/B$8</f>
        <v>1</v>
      </c>
      <c r="E8" s="42">
        <v>9485</v>
      </c>
      <c r="F8" s="42">
        <v>854.18908913659152</v>
      </c>
      <c r="G8" s="18">
        <f t="shared" ref="G8:G12" si="1">E8/E$8</f>
        <v>1</v>
      </c>
      <c r="H8" s="34">
        <f t="shared" ref="H8:H12" si="2">B8-E8</f>
        <v>-1233</v>
      </c>
      <c r="I8" s="35">
        <f>((SQRT((C8/1.645)^2+(F8/1.645)^2)))*1.645</f>
        <v>1189.7150919442856</v>
      </c>
    </row>
    <row r="9" spans="1:9" x14ac:dyDescent="0.3">
      <c r="A9" s="32" t="s">
        <v>13</v>
      </c>
      <c r="B9" s="41">
        <v>5604</v>
      </c>
      <c r="C9" s="41">
        <v>702.55960601218737</v>
      </c>
      <c r="D9" s="18">
        <f t="shared" si="0"/>
        <v>0.67910809500727098</v>
      </c>
      <c r="E9" s="42">
        <v>6390</v>
      </c>
      <c r="F9" s="42">
        <v>742.07479407402059</v>
      </c>
      <c r="G9" s="18">
        <f t="shared" si="1"/>
        <v>0.67369530838165526</v>
      </c>
      <c r="H9" s="34">
        <f t="shared" si="2"/>
        <v>-786</v>
      </c>
      <c r="I9" s="35">
        <f t="shared" ref="I9:I12" si="3">((SQRT((C9/1.645)^2+(F9/1.645)^2)))*1.645</f>
        <v>1021.8928515260296</v>
      </c>
    </row>
    <row r="10" spans="1:9" x14ac:dyDescent="0.3">
      <c r="A10" s="32" t="s">
        <v>14</v>
      </c>
      <c r="B10" s="41">
        <v>437</v>
      </c>
      <c r="C10" s="41">
        <v>181.54338324488722</v>
      </c>
      <c r="D10" s="18">
        <f t="shared" si="0"/>
        <v>5.2956858943286479E-2</v>
      </c>
      <c r="E10" s="42">
        <v>398</v>
      </c>
      <c r="F10" s="42">
        <v>167.94939714092456</v>
      </c>
      <c r="G10" s="18">
        <f t="shared" si="1"/>
        <v>4.1960991038481811E-2</v>
      </c>
      <c r="H10" s="34">
        <f t="shared" si="2"/>
        <v>39</v>
      </c>
      <c r="I10" s="35">
        <f t="shared" si="3"/>
        <v>247.31558786295702</v>
      </c>
    </row>
    <row r="11" spans="1:9" x14ac:dyDescent="0.3">
      <c r="A11" s="32" t="s">
        <v>15</v>
      </c>
      <c r="B11" s="41">
        <v>172</v>
      </c>
      <c r="C11" s="41">
        <v>129.93075078671714</v>
      </c>
      <c r="D11" s="18">
        <f t="shared" si="0"/>
        <v>2.0843431895298109E-2</v>
      </c>
      <c r="E11" s="42">
        <v>58</v>
      </c>
      <c r="F11" s="42">
        <v>53.422841556772326</v>
      </c>
      <c r="G11" s="18">
        <f t="shared" si="1"/>
        <v>6.1149182920400636E-3</v>
      </c>
      <c r="H11" s="34">
        <f t="shared" si="2"/>
        <v>114</v>
      </c>
      <c r="I11" s="35">
        <f t="shared" si="3"/>
        <v>140.48487463068756</v>
      </c>
    </row>
    <row r="12" spans="1:9" x14ac:dyDescent="0.3">
      <c r="A12" s="33" t="s">
        <v>16</v>
      </c>
      <c r="B12" s="41">
        <v>2039</v>
      </c>
      <c r="C12" s="41">
        <v>377.29696526741373</v>
      </c>
      <c r="D12" s="18">
        <f t="shared" si="0"/>
        <v>0.24709161415414446</v>
      </c>
      <c r="E12" s="42">
        <v>2639</v>
      </c>
      <c r="F12" s="42">
        <v>384.58159082306582</v>
      </c>
      <c r="G12" s="18">
        <f t="shared" si="1"/>
        <v>0.27822878228782288</v>
      </c>
      <c r="H12" s="34">
        <f t="shared" si="2"/>
        <v>-600</v>
      </c>
      <c r="I12" s="35">
        <f t="shared" si="3"/>
        <v>538.75411831372571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40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48">
        <v>6959</v>
      </c>
      <c r="C15" s="48">
        <v>708.17370750402756</v>
      </c>
      <c r="D15" s="18">
        <f>B15/B$15</f>
        <v>1</v>
      </c>
      <c r="E15" s="49">
        <v>8164</v>
      </c>
      <c r="F15" s="49">
        <v>751.47122366728058</v>
      </c>
      <c r="G15" s="18">
        <f>E15/E$15</f>
        <v>1</v>
      </c>
      <c r="H15" s="16">
        <f t="shared" ref="H15:H21" si="4">B15-E15</f>
        <v>-1205</v>
      </c>
      <c r="I15" s="35">
        <f t="shared" ref="I15:I21" si="5">((SQRT((C15/1.645)^2+(F15/1.645)^2)))*1.645</f>
        <v>1032.5788105515239</v>
      </c>
    </row>
    <row r="16" spans="1:9" x14ac:dyDescent="0.3">
      <c r="A16" s="32" t="s">
        <v>17</v>
      </c>
      <c r="B16" s="48">
        <v>3513</v>
      </c>
      <c r="C16" s="48">
        <v>495.5976190418998</v>
      </c>
      <c r="D16" s="18">
        <f>B16/B$15</f>
        <v>0.50481391004454668</v>
      </c>
      <c r="E16" s="49">
        <v>3681</v>
      </c>
      <c r="F16" s="49">
        <v>473.79531445551459</v>
      </c>
      <c r="G16" s="18">
        <f>E16/E$15</f>
        <v>0.45088192062714355</v>
      </c>
      <c r="H16" s="16">
        <f t="shared" si="4"/>
        <v>-168</v>
      </c>
      <c r="I16" s="35">
        <f t="shared" si="5"/>
        <v>685.63765940910798</v>
      </c>
    </row>
    <row r="17" spans="1:9" x14ac:dyDescent="0.3">
      <c r="A17" s="32" t="s">
        <v>18</v>
      </c>
      <c r="B17" s="48">
        <v>916</v>
      </c>
      <c r="C17" s="48">
        <v>241.60504961610386</v>
      </c>
      <c r="D17" s="18">
        <f t="shared" ref="D17:D21" si="6">B17/B$15</f>
        <v>0.13162810748670786</v>
      </c>
      <c r="E17" s="49">
        <v>1404</v>
      </c>
      <c r="F17" s="49">
        <v>295.37095320968854</v>
      </c>
      <c r="G17" s="18">
        <f t="shared" ref="G17:G21" si="7">E17/E$15</f>
        <v>0.17197452229299362</v>
      </c>
      <c r="H17" s="16">
        <f t="shared" si="4"/>
        <v>-488</v>
      </c>
      <c r="I17" s="35">
        <f t="shared" si="5"/>
        <v>381.5979559693684</v>
      </c>
    </row>
    <row r="18" spans="1:9" x14ac:dyDescent="0.3">
      <c r="A18" s="32" t="s">
        <v>19</v>
      </c>
      <c r="B18" s="48">
        <v>1483</v>
      </c>
      <c r="C18" s="48">
        <v>341.71479335843799</v>
      </c>
      <c r="D18" s="18">
        <f t="shared" si="6"/>
        <v>0.21310533122575082</v>
      </c>
      <c r="E18" s="49">
        <v>2038</v>
      </c>
      <c r="F18" s="49">
        <v>428.23007834574162</v>
      </c>
      <c r="G18" s="18">
        <f t="shared" si="7"/>
        <v>0.24963253307202352</v>
      </c>
      <c r="H18" s="16">
        <f t="shared" si="4"/>
        <v>-555</v>
      </c>
      <c r="I18" s="35">
        <f t="shared" si="5"/>
        <v>547.85947103249032</v>
      </c>
    </row>
    <row r="19" spans="1:9" x14ac:dyDescent="0.3">
      <c r="A19" s="33" t="s">
        <v>20</v>
      </c>
      <c r="B19" s="48">
        <v>351</v>
      </c>
      <c r="C19" s="48">
        <v>150.91388272786571</v>
      </c>
      <c r="D19" s="18">
        <f t="shared" si="6"/>
        <v>5.0438281362264692E-2</v>
      </c>
      <c r="E19" s="49">
        <v>510</v>
      </c>
      <c r="F19" s="49">
        <v>172.04359912533801</v>
      </c>
      <c r="G19" s="18">
        <f t="shared" si="7"/>
        <v>6.2469377756001962E-2</v>
      </c>
      <c r="H19" s="16">
        <f t="shared" si="4"/>
        <v>-159</v>
      </c>
      <c r="I19" s="35">
        <f t="shared" si="5"/>
        <v>228.85366503510494</v>
      </c>
    </row>
    <row r="20" spans="1:9" x14ac:dyDescent="0.3">
      <c r="A20" s="33" t="s">
        <v>21</v>
      </c>
      <c r="B20" s="48">
        <v>524</v>
      </c>
      <c r="C20" s="48">
        <v>217.04838170325067</v>
      </c>
      <c r="D20" s="18">
        <f t="shared" si="6"/>
        <v>7.5298175025147296E-2</v>
      </c>
      <c r="E20" s="49">
        <v>465</v>
      </c>
      <c r="F20" s="49">
        <v>184.73494525941751</v>
      </c>
      <c r="G20" s="18">
        <f t="shared" si="7"/>
        <v>5.6957373836354727E-2</v>
      </c>
      <c r="H20" s="16">
        <f t="shared" si="4"/>
        <v>59</v>
      </c>
      <c r="I20" s="35">
        <f t="shared" si="5"/>
        <v>285.02105185406913</v>
      </c>
    </row>
    <row r="21" spans="1:9" x14ac:dyDescent="0.3">
      <c r="A21" s="33" t="s">
        <v>30</v>
      </c>
      <c r="B21" s="48">
        <v>172</v>
      </c>
      <c r="C21" s="48">
        <v>104.24010744430379</v>
      </c>
      <c r="D21" s="18">
        <f t="shared" si="6"/>
        <v>2.4716194855582699E-2</v>
      </c>
      <c r="E21" s="49">
        <v>66</v>
      </c>
      <c r="F21" s="49">
        <v>76.655071586947201</v>
      </c>
      <c r="G21" s="18">
        <f t="shared" si="7"/>
        <v>8.0842724154826066E-3</v>
      </c>
      <c r="H21" s="16">
        <f t="shared" si="4"/>
        <v>106</v>
      </c>
      <c r="I21" s="35">
        <f t="shared" si="5"/>
        <v>129.39088066784305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2">
        <v>8252</v>
      </c>
      <c r="C24" s="52">
        <v>806.75646883058823</v>
      </c>
      <c r="D24" s="18">
        <f>B24/B$24</f>
        <v>1</v>
      </c>
      <c r="E24" s="53">
        <v>9485</v>
      </c>
      <c r="F24" s="53">
        <v>837.53746184872239</v>
      </c>
      <c r="G24" s="18">
        <f>E24/E$24</f>
        <v>1</v>
      </c>
      <c r="H24" s="16">
        <f t="shared" ref="H24:H30" si="8">B24-E24</f>
        <v>-1233</v>
      </c>
      <c r="I24" s="35">
        <f t="shared" ref="I24:I30" si="9">((SQRT((C24/1.645)^2+(F24/1.645)^2)))*1.645</f>
        <v>1162.895094150801</v>
      </c>
    </row>
    <row r="25" spans="1:9" ht="28.8" x14ac:dyDescent="0.3">
      <c r="A25" s="32" t="s">
        <v>25</v>
      </c>
      <c r="B25" s="52">
        <v>4624</v>
      </c>
      <c r="C25" s="52">
        <v>627.78499504209242</v>
      </c>
      <c r="D25" s="18">
        <f t="shared" ref="D25:D30" si="10">B25/B$24</f>
        <v>0.56034900630150264</v>
      </c>
      <c r="E25" s="53">
        <v>4780</v>
      </c>
      <c r="F25" s="53">
        <v>650.01615364543056</v>
      </c>
      <c r="G25" s="18">
        <f t="shared" ref="G25:G30" si="11">E25/E$24</f>
        <v>0.50395361096468105</v>
      </c>
      <c r="H25" s="16">
        <f t="shared" si="8"/>
        <v>-156</v>
      </c>
      <c r="I25" s="35">
        <f t="shared" si="9"/>
        <v>903.67859330627061</v>
      </c>
    </row>
    <row r="26" spans="1:9" ht="28.8" x14ac:dyDescent="0.3">
      <c r="A26" s="32" t="s">
        <v>26</v>
      </c>
      <c r="B26" s="52">
        <v>361</v>
      </c>
      <c r="C26" s="52">
        <v>165.44787698849447</v>
      </c>
      <c r="D26" s="18">
        <f t="shared" si="10"/>
        <v>4.374697043141057E-2</v>
      </c>
      <c r="E26" s="53">
        <v>780</v>
      </c>
      <c r="F26" s="53">
        <v>232.24555969921147</v>
      </c>
      <c r="G26" s="18">
        <f t="shared" si="11"/>
        <v>8.2235108065366366E-2</v>
      </c>
      <c r="H26" s="16">
        <f t="shared" si="8"/>
        <v>-419</v>
      </c>
      <c r="I26" s="35">
        <f t="shared" si="9"/>
        <v>285.15083727739602</v>
      </c>
    </row>
    <row r="27" spans="1:9" ht="28.8" x14ac:dyDescent="0.3">
      <c r="A27" s="32" t="s">
        <v>27</v>
      </c>
      <c r="B27" s="52">
        <v>941</v>
      </c>
      <c r="C27" s="52">
        <v>229.65844203947739</v>
      </c>
      <c r="D27" s="18">
        <f t="shared" si="10"/>
        <v>0.11403296170625303</v>
      </c>
      <c r="E27" s="53">
        <v>1055</v>
      </c>
      <c r="F27" s="53">
        <v>252.5846392795888</v>
      </c>
      <c r="G27" s="18">
        <f t="shared" si="11"/>
        <v>0.11122825513969425</v>
      </c>
      <c r="H27" s="16">
        <f t="shared" si="8"/>
        <v>-114</v>
      </c>
      <c r="I27" s="35">
        <f t="shared" si="9"/>
        <v>341.38248344049521</v>
      </c>
    </row>
    <row r="28" spans="1:9" ht="28.8" x14ac:dyDescent="0.3">
      <c r="A28" s="32" t="s">
        <v>28</v>
      </c>
      <c r="B28" s="52">
        <v>448</v>
      </c>
      <c r="C28" s="52">
        <v>149</v>
      </c>
      <c r="D28" s="18">
        <f t="shared" si="10"/>
        <v>5.428986912263694E-2</v>
      </c>
      <c r="E28" s="53">
        <v>928</v>
      </c>
      <c r="F28" s="53">
        <v>242.66231681083076</v>
      </c>
      <c r="G28" s="18">
        <f t="shared" si="11"/>
        <v>9.7838692672641017E-2</v>
      </c>
      <c r="H28" s="16">
        <f t="shared" si="8"/>
        <v>-480</v>
      </c>
      <c r="I28" s="35">
        <f t="shared" si="9"/>
        <v>284.75603593251543</v>
      </c>
    </row>
    <row r="29" spans="1:9" x14ac:dyDescent="0.3">
      <c r="A29" s="32" t="s">
        <v>22</v>
      </c>
      <c r="B29" s="52">
        <v>585</v>
      </c>
      <c r="C29" s="52">
        <v>188.19139193916391</v>
      </c>
      <c r="D29" s="18">
        <f t="shared" si="10"/>
        <v>7.089190499272903E-2</v>
      </c>
      <c r="E29" s="53">
        <v>669</v>
      </c>
      <c r="F29" s="53">
        <v>180.95855879178524</v>
      </c>
      <c r="G29" s="18">
        <f t="shared" si="11"/>
        <v>7.0532419609910385E-2</v>
      </c>
      <c r="H29" s="16">
        <f t="shared" si="8"/>
        <v>-84</v>
      </c>
      <c r="I29" s="35">
        <f t="shared" si="9"/>
        <v>261.07853224652541</v>
      </c>
    </row>
    <row r="30" spans="1:9" x14ac:dyDescent="0.3">
      <c r="A30" s="37" t="s">
        <v>23</v>
      </c>
      <c r="B30" s="52">
        <v>1293</v>
      </c>
      <c r="C30" s="52">
        <v>344.97681081487201</v>
      </c>
      <c r="D30" s="27">
        <f t="shared" si="10"/>
        <v>0.15668928744546776</v>
      </c>
      <c r="E30" s="53">
        <v>1273</v>
      </c>
      <c r="F30" s="53">
        <v>263.78021153983485</v>
      </c>
      <c r="G30" s="27">
        <f t="shared" si="11"/>
        <v>0.1342119135477069</v>
      </c>
      <c r="H30" s="25">
        <f t="shared" si="8"/>
        <v>20</v>
      </c>
      <c r="I30" s="35">
        <f t="shared" si="9"/>
        <v>434.2683502167755</v>
      </c>
    </row>
    <row r="31" spans="1:9" x14ac:dyDescent="0.3">
      <c r="B31" s="38"/>
      <c r="C31" s="38"/>
      <c r="E31" s="38"/>
      <c r="F31" s="38"/>
      <c r="I31" s="38"/>
    </row>
    <row r="32" spans="1:9" x14ac:dyDescent="0.3">
      <c r="A32" s="7" t="s">
        <v>33</v>
      </c>
    </row>
    <row r="33" spans="1:9" ht="30" customHeight="1" x14ac:dyDescent="0.3">
      <c r="A33" s="60" t="s">
        <v>38</v>
      </c>
      <c r="B33" s="60"/>
      <c r="C33" s="60"/>
      <c r="D33" s="60"/>
      <c r="E33" s="60"/>
      <c r="F33" s="60"/>
      <c r="G33" s="60"/>
      <c r="H33" s="60"/>
      <c r="I33" s="60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61"/>
      <c r="B2" s="61"/>
      <c r="C2" s="61"/>
      <c r="D2" s="61"/>
      <c r="E2" s="61"/>
      <c r="F2" s="61"/>
      <c r="G2" s="61"/>
      <c r="H2" s="61"/>
      <c r="I2" s="61"/>
    </row>
    <row r="3" spans="1:9" ht="15.6" x14ac:dyDescent="0.3">
      <c r="A3" s="2" t="str">
        <f>Intra!A3</f>
        <v>Howard County</v>
      </c>
      <c r="B3" s="59" t="s">
        <v>10</v>
      </c>
      <c r="C3" s="59"/>
      <c r="D3" s="59"/>
      <c r="E3" s="59"/>
      <c r="F3" s="59"/>
      <c r="G3" s="59"/>
      <c r="H3" s="59"/>
      <c r="I3" s="59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56" t="s">
        <v>0</v>
      </c>
      <c r="C5" s="57"/>
      <c r="D5" s="58"/>
      <c r="E5" s="56" t="s">
        <v>29</v>
      </c>
      <c r="F5" s="57"/>
      <c r="G5" s="58"/>
      <c r="H5" s="56" t="s">
        <v>1</v>
      </c>
      <c r="I5" s="58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43">
        <v>5562</v>
      </c>
      <c r="C8" s="43">
        <v>623.80285347215272</v>
      </c>
      <c r="D8" s="18">
        <f t="shared" ref="D8" si="0">B8/B$8</f>
        <v>1</v>
      </c>
      <c r="E8" s="44">
        <v>4354</v>
      </c>
      <c r="F8" s="44">
        <v>486.77818357029935</v>
      </c>
      <c r="G8" s="18">
        <f t="shared" ref="G8" si="1">E8/E$8</f>
        <v>1</v>
      </c>
      <c r="H8" s="34">
        <f t="shared" ref="H8:H12" si="2">B8-E8</f>
        <v>1208</v>
      </c>
      <c r="I8" s="35">
        <f t="shared" ref="I8:I12" si="3">((SQRT((C8/1.645)^2+(F8/1.645)^2)))*1.645</f>
        <v>791.25406792003287</v>
      </c>
    </row>
    <row r="9" spans="1:9" x14ac:dyDescent="0.3">
      <c r="A9" s="32" t="s">
        <v>13</v>
      </c>
      <c r="B9" s="43">
        <v>3700</v>
      </c>
      <c r="C9" s="43">
        <v>500.36786467558045</v>
      </c>
      <c r="D9" s="18">
        <f>B9/B$8</f>
        <v>0.66522833513124779</v>
      </c>
      <c r="E9" s="44">
        <v>2044</v>
      </c>
      <c r="F9" s="44">
        <v>339.36705791811909</v>
      </c>
      <c r="G9" s="18">
        <f>E9/E$8</f>
        <v>0.46945337620578781</v>
      </c>
      <c r="H9" s="34">
        <f t="shared" si="2"/>
        <v>1656</v>
      </c>
      <c r="I9" s="35">
        <f t="shared" si="3"/>
        <v>604.59738669630383</v>
      </c>
    </row>
    <row r="10" spans="1:9" x14ac:dyDescent="0.3">
      <c r="A10" s="32" t="s">
        <v>14</v>
      </c>
      <c r="B10" s="43">
        <v>327</v>
      </c>
      <c r="C10" s="43">
        <v>135.67977004697497</v>
      </c>
      <c r="D10" s="18">
        <f>B10/B$8</f>
        <v>5.8791801510248112E-2</v>
      </c>
      <c r="E10" s="44">
        <v>266</v>
      </c>
      <c r="F10" s="44">
        <v>107.56393447619885</v>
      </c>
      <c r="G10" s="18">
        <f>E10/E$8</f>
        <v>6.1093247588424437E-2</v>
      </c>
      <c r="H10" s="34">
        <f t="shared" si="2"/>
        <v>61</v>
      </c>
      <c r="I10" s="35">
        <f t="shared" si="3"/>
        <v>173.14444836609695</v>
      </c>
    </row>
    <row r="11" spans="1:9" x14ac:dyDescent="0.3">
      <c r="A11" s="32" t="s">
        <v>15</v>
      </c>
      <c r="B11" s="43">
        <v>237</v>
      </c>
      <c r="C11" s="43">
        <v>109.65856099730655</v>
      </c>
      <c r="D11" s="18">
        <f>B11/B$8</f>
        <v>4.2610571736785327E-2</v>
      </c>
      <c r="E11" s="44">
        <v>279</v>
      </c>
      <c r="F11" s="44">
        <v>148.77163708180399</v>
      </c>
      <c r="G11" s="18">
        <f>E11/E$8</f>
        <v>6.4079007808911348E-2</v>
      </c>
      <c r="H11" s="34">
        <f t="shared" si="2"/>
        <v>-42</v>
      </c>
      <c r="I11" s="35">
        <f t="shared" si="3"/>
        <v>184.81883020947836</v>
      </c>
    </row>
    <row r="12" spans="1:9" x14ac:dyDescent="0.3">
      <c r="A12" s="33" t="s">
        <v>16</v>
      </c>
      <c r="B12" s="43">
        <v>1298</v>
      </c>
      <c r="C12" s="43">
        <v>329.13219228753684</v>
      </c>
      <c r="D12" s="18">
        <f>B12/B$8</f>
        <v>0.23336929162171879</v>
      </c>
      <c r="E12" s="44">
        <v>1765</v>
      </c>
      <c r="F12" s="44">
        <v>296.78274882479269</v>
      </c>
      <c r="G12" s="18">
        <f>E12/E$8</f>
        <v>0.40537436839687646</v>
      </c>
      <c r="H12" s="34">
        <f t="shared" si="2"/>
        <v>-467</v>
      </c>
      <c r="I12" s="35">
        <f t="shared" si="3"/>
        <v>443.17942190494375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40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0">
        <v>4804</v>
      </c>
      <c r="C15" s="50">
        <v>557.60469868895473</v>
      </c>
      <c r="D15" s="18">
        <f>B15/B$15</f>
        <v>1</v>
      </c>
      <c r="E15" s="51">
        <v>3783</v>
      </c>
      <c r="F15" s="51">
        <v>477.48612545287637</v>
      </c>
      <c r="G15" s="18">
        <f>E15/E$15</f>
        <v>1</v>
      </c>
      <c r="H15" s="16">
        <f t="shared" ref="H15:H21" si="4">B15-E15</f>
        <v>1021</v>
      </c>
      <c r="I15" s="22">
        <f t="shared" ref="I15:I21" si="5">((SQRT((C15/1.645)^2+(F15/1.645)^2)))*1.645</f>
        <v>734.108983734704</v>
      </c>
    </row>
    <row r="16" spans="1:9" x14ac:dyDescent="0.3">
      <c r="A16" s="32" t="s">
        <v>17</v>
      </c>
      <c r="B16" s="50">
        <v>3082</v>
      </c>
      <c r="C16" s="50">
        <v>461.80190558290252</v>
      </c>
      <c r="D16" s="18">
        <f>B16/B$15</f>
        <v>0.64154870940882602</v>
      </c>
      <c r="E16" s="51">
        <v>1651</v>
      </c>
      <c r="F16" s="51">
        <v>333.67049614852073</v>
      </c>
      <c r="G16" s="18">
        <f>E16/E$15</f>
        <v>0.43642611683848798</v>
      </c>
      <c r="H16" s="16">
        <f t="shared" si="4"/>
        <v>1431</v>
      </c>
      <c r="I16" s="22">
        <f t="shared" si="5"/>
        <v>569.73414852894314</v>
      </c>
    </row>
    <row r="17" spans="1:9" x14ac:dyDescent="0.3">
      <c r="A17" s="32" t="s">
        <v>18</v>
      </c>
      <c r="B17" s="50">
        <v>296</v>
      </c>
      <c r="C17" s="50">
        <v>111.41364368873319</v>
      </c>
      <c r="D17" s="18">
        <f t="shared" ref="D17:D21" si="6">B17/B$15</f>
        <v>6.1615320566194835E-2</v>
      </c>
      <c r="E17" s="51">
        <v>716</v>
      </c>
      <c r="F17" s="51">
        <v>171.12860660918147</v>
      </c>
      <c r="G17" s="18">
        <f t="shared" ref="G17:G21" si="7">E17/E$15</f>
        <v>0.18926777689664287</v>
      </c>
      <c r="H17" s="16">
        <f t="shared" si="4"/>
        <v>-420</v>
      </c>
      <c r="I17" s="22">
        <f t="shared" si="5"/>
        <v>204.20088148683391</v>
      </c>
    </row>
    <row r="18" spans="1:9" x14ac:dyDescent="0.3">
      <c r="A18" s="32" t="s">
        <v>19</v>
      </c>
      <c r="B18" s="50">
        <v>1069</v>
      </c>
      <c r="C18" s="50">
        <v>258.21309029559285</v>
      </c>
      <c r="D18" s="18">
        <f t="shared" si="6"/>
        <v>0.22252289758534555</v>
      </c>
      <c r="E18" s="51">
        <v>968</v>
      </c>
      <c r="F18" s="51">
        <v>238.02730935756088</v>
      </c>
      <c r="G18" s="18">
        <f t="shared" si="7"/>
        <v>0.25588157546920431</v>
      </c>
      <c r="H18" s="16">
        <f t="shared" si="4"/>
        <v>101</v>
      </c>
      <c r="I18" s="22">
        <f t="shared" si="5"/>
        <v>351.18513635972693</v>
      </c>
    </row>
    <row r="19" spans="1:9" x14ac:dyDescent="0.3">
      <c r="A19" s="33" t="s">
        <v>20</v>
      </c>
      <c r="B19" s="50">
        <v>147</v>
      </c>
      <c r="C19" s="50">
        <v>101.21264743103995</v>
      </c>
      <c r="D19" s="18">
        <f t="shared" si="6"/>
        <v>3.0599500416319734E-2</v>
      </c>
      <c r="E19" s="51">
        <v>121</v>
      </c>
      <c r="F19" s="51">
        <v>80.721744282442259</v>
      </c>
      <c r="G19" s="18">
        <f t="shared" si="7"/>
        <v>3.1985196933650539E-2</v>
      </c>
      <c r="H19" s="16">
        <f t="shared" si="4"/>
        <v>26</v>
      </c>
      <c r="I19" s="22">
        <f t="shared" si="5"/>
        <v>129.46041866145808</v>
      </c>
    </row>
    <row r="20" spans="1:9" x14ac:dyDescent="0.3">
      <c r="A20" s="33" t="s">
        <v>21</v>
      </c>
      <c r="B20" s="50">
        <v>74</v>
      </c>
      <c r="C20" s="50">
        <v>53.619026473818039</v>
      </c>
      <c r="D20" s="18">
        <f t="shared" si="6"/>
        <v>1.5403830141548709E-2</v>
      </c>
      <c r="E20" s="51">
        <v>127</v>
      </c>
      <c r="F20" s="51">
        <v>77.311060010841928</v>
      </c>
      <c r="G20" s="18">
        <f t="shared" si="7"/>
        <v>3.3571239756806766E-2</v>
      </c>
      <c r="H20" s="16">
        <f t="shared" si="4"/>
        <v>-53</v>
      </c>
      <c r="I20" s="22">
        <f t="shared" si="5"/>
        <v>94.085067890712608</v>
      </c>
    </row>
    <row r="21" spans="1:9" x14ac:dyDescent="0.3">
      <c r="A21" s="33" t="s">
        <v>30</v>
      </c>
      <c r="B21" s="50">
        <v>136</v>
      </c>
      <c r="C21" s="50">
        <v>73.86474125047755</v>
      </c>
      <c r="D21" s="18">
        <f t="shared" si="6"/>
        <v>2.8309741881765195E-2</v>
      </c>
      <c r="E21" s="51">
        <v>200</v>
      </c>
      <c r="F21" s="51">
        <v>134.98888843160387</v>
      </c>
      <c r="G21" s="18">
        <f t="shared" si="7"/>
        <v>5.2868094105207507E-2</v>
      </c>
      <c r="H21" s="16">
        <f t="shared" si="4"/>
        <v>-64</v>
      </c>
      <c r="I21" s="22">
        <f t="shared" si="5"/>
        <v>153.87657391558989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4">
        <v>5562</v>
      </c>
      <c r="C24" s="54">
        <v>600.0066666296301</v>
      </c>
      <c r="D24" s="18">
        <f>B24/B$24</f>
        <v>1</v>
      </c>
      <c r="E24" s="55">
        <v>4354</v>
      </c>
      <c r="F24" s="55">
        <v>482.54015376961121</v>
      </c>
      <c r="G24" s="18">
        <f>E24/E$24</f>
        <v>1</v>
      </c>
      <c r="H24" s="16">
        <f>B24-E24</f>
        <v>1208</v>
      </c>
      <c r="I24" s="22">
        <f t="shared" ref="I24:I30" si="8">((SQRT((C24/1.645)^2+(F24/1.645)^2)))*1.645</f>
        <v>769.96947991462628</v>
      </c>
    </row>
    <row r="25" spans="1:9" ht="28.8" x14ac:dyDescent="0.3">
      <c r="A25" s="32" t="s">
        <v>25</v>
      </c>
      <c r="B25" s="54">
        <v>2788</v>
      </c>
      <c r="C25" s="54">
        <v>421.143680945114</v>
      </c>
      <c r="D25" s="18">
        <f t="shared" ref="D25:D30" si="9">B25/B$24</f>
        <v>0.50125854009349158</v>
      </c>
      <c r="E25" s="55">
        <v>1541</v>
      </c>
      <c r="F25" s="55">
        <v>300.74740231629596</v>
      </c>
      <c r="G25" s="18">
        <f t="shared" ref="G25:G30" si="10">E25/E$24</f>
        <v>0.35392742305925584</v>
      </c>
      <c r="H25" s="16">
        <f t="shared" ref="H25:H30" si="11">B25-E25</f>
        <v>1247</v>
      </c>
      <c r="I25" s="22">
        <f t="shared" si="8"/>
        <v>517.50458935163078</v>
      </c>
    </row>
    <row r="26" spans="1:9" ht="28.8" x14ac:dyDescent="0.3">
      <c r="A26" s="32" t="s">
        <v>26</v>
      </c>
      <c r="B26" s="54">
        <v>166</v>
      </c>
      <c r="C26" s="54">
        <v>102.95630140987001</v>
      </c>
      <c r="D26" s="18">
        <f t="shared" si="9"/>
        <v>2.9845379359942466E-2</v>
      </c>
      <c r="E26" s="55">
        <v>181</v>
      </c>
      <c r="F26" s="55">
        <v>87.017239671228353</v>
      </c>
      <c r="G26" s="18">
        <f t="shared" si="10"/>
        <v>4.1570969223702341E-2</v>
      </c>
      <c r="H26" s="16">
        <f t="shared" si="11"/>
        <v>-15</v>
      </c>
      <c r="I26" s="22">
        <f t="shared" si="8"/>
        <v>134.8035607838309</v>
      </c>
    </row>
    <row r="27" spans="1:9" ht="28.8" x14ac:dyDescent="0.3">
      <c r="A27" s="32" t="s">
        <v>27</v>
      </c>
      <c r="B27" s="54">
        <v>965</v>
      </c>
      <c r="C27" s="54">
        <v>220.07725916141359</v>
      </c>
      <c r="D27" s="18">
        <f t="shared" si="9"/>
        <v>0.17349874145990651</v>
      </c>
      <c r="E27" s="55">
        <v>708</v>
      </c>
      <c r="F27" s="55">
        <v>186.66279757894986</v>
      </c>
      <c r="G27" s="18">
        <f t="shared" si="10"/>
        <v>0.16260909508497934</v>
      </c>
      <c r="H27" s="16">
        <f t="shared" si="11"/>
        <v>257</v>
      </c>
      <c r="I27" s="22">
        <f t="shared" si="8"/>
        <v>288.57754590404295</v>
      </c>
    </row>
    <row r="28" spans="1:9" ht="28.8" x14ac:dyDescent="0.3">
      <c r="A28" s="32" t="s">
        <v>28</v>
      </c>
      <c r="B28" s="54">
        <v>493</v>
      </c>
      <c r="C28" s="54">
        <v>162.41613220366997</v>
      </c>
      <c r="D28" s="18">
        <f t="shared" si="9"/>
        <v>8.8637180870190582E-2</v>
      </c>
      <c r="E28" s="55">
        <v>1046</v>
      </c>
      <c r="F28" s="55">
        <v>222.71281956816048</v>
      </c>
      <c r="G28" s="18">
        <f t="shared" si="10"/>
        <v>0.24023886081763896</v>
      </c>
      <c r="H28" s="16">
        <f t="shared" si="11"/>
        <v>-553</v>
      </c>
      <c r="I28" s="22">
        <f t="shared" si="8"/>
        <v>275.64469884254987</v>
      </c>
    </row>
    <row r="29" spans="1:9" x14ac:dyDescent="0.3">
      <c r="A29" s="32" t="s">
        <v>22</v>
      </c>
      <c r="B29" s="54">
        <v>419</v>
      </c>
      <c r="C29" s="54">
        <v>144.38836518224039</v>
      </c>
      <c r="D29" s="18">
        <f t="shared" si="9"/>
        <v>7.533261416756562E-2</v>
      </c>
      <c r="E29" s="55">
        <v>361</v>
      </c>
      <c r="F29" s="55">
        <v>147.35671006099449</v>
      </c>
      <c r="G29" s="18">
        <f t="shared" si="10"/>
        <v>8.291226458429031E-2</v>
      </c>
      <c r="H29" s="16">
        <f t="shared" si="11"/>
        <v>58</v>
      </c>
      <c r="I29" s="22">
        <f t="shared" si="8"/>
        <v>206.30559856678639</v>
      </c>
    </row>
    <row r="30" spans="1:9" x14ac:dyDescent="0.3">
      <c r="A30" s="37" t="s">
        <v>23</v>
      </c>
      <c r="B30" s="54">
        <v>731</v>
      </c>
      <c r="C30" s="54">
        <v>276.3783638420345</v>
      </c>
      <c r="D30" s="18">
        <f t="shared" si="9"/>
        <v>0.13142754404890328</v>
      </c>
      <c r="E30" s="55">
        <v>517</v>
      </c>
      <c r="F30" s="55">
        <v>169.31036589648019</v>
      </c>
      <c r="G30" s="27">
        <f t="shared" si="10"/>
        <v>0.11874138723013321</v>
      </c>
      <c r="H30" s="25">
        <f t="shared" si="11"/>
        <v>214</v>
      </c>
      <c r="I30" s="28">
        <f t="shared" si="8"/>
        <v>324.11572007540758</v>
      </c>
    </row>
    <row r="31" spans="1:9" x14ac:dyDescent="0.3">
      <c r="B31" s="38"/>
      <c r="C31" s="38"/>
      <c r="D31" s="38"/>
      <c r="E31" s="38"/>
      <c r="F31" s="38"/>
    </row>
    <row r="32" spans="1:9" x14ac:dyDescent="0.3">
      <c r="A32" s="7" t="s">
        <v>34</v>
      </c>
    </row>
    <row r="33" spans="1:9" ht="28.2" customHeight="1" x14ac:dyDescent="0.3">
      <c r="A33" s="60" t="s">
        <v>38</v>
      </c>
      <c r="B33" s="60"/>
      <c r="C33" s="60"/>
      <c r="D33" s="60"/>
      <c r="E33" s="60"/>
      <c r="F33" s="60"/>
      <c r="G33" s="60"/>
      <c r="H33" s="60"/>
      <c r="I33" s="60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61"/>
      <c r="B2" s="61"/>
      <c r="C2" s="61"/>
      <c r="D2" s="61"/>
      <c r="E2" s="61"/>
      <c r="F2" s="61"/>
      <c r="G2" s="61"/>
      <c r="H2" s="61"/>
      <c r="I2" s="61"/>
    </row>
    <row r="3" spans="1:9" ht="15.6" x14ac:dyDescent="0.3">
      <c r="A3" s="2" t="str">
        <f>Intra!A3</f>
        <v>Howard County</v>
      </c>
      <c r="B3" s="59" t="s">
        <v>7</v>
      </c>
      <c r="C3" s="59"/>
      <c r="D3" s="59"/>
      <c r="E3" s="59"/>
      <c r="F3" s="59"/>
      <c r="G3" s="59"/>
      <c r="H3" s="59"/>
      <c r="I3" s="59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56" t="s">
        <v>0</v>
      </c>
      <c r="C5" s="57"/>
      <c r="D5" s="58"/>
      <c r="E5" s="56" t="s">
        <v>29</v>
      </c>
      <c r="F5" s="57"/>
      <c r="G5" s="58"/>
      <c r="H5" s="56" t="s">
        <v>1</v>
      </c>
      <c r="I5" s="58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45">
        <v>1736</v>
      </c>
      <c r="C8" s="45">
        <v>322.86684561905707</v>
      </c>
      <c r="D8" s="18">
        <f>IF(B8=0,0,B8/B$8)</f>
        <v>1</v>
      </c>
      <c r="E8" s="40">
        <v>0</v>
      </c>
      <c r="F8" s="40">
        <v>0</v>
      </c>
      <c r="G8" s="18">
        <v>0</v>
      </c>
      <c r="H8" s="34">
        <f t="shared" ref="H8:H12" si="0">B8-E8</f>
        <v>1736</v>
      </c>
      <c r="I8" s="35">
        <f t="shared" ref="I8:I12" si="1">((SQRT((C8/1.645)^2+(F8/1.645)^2)))*1.645</f>
        <v>322.86684561905707</v>
      </c>
    </row>
    <row r="9" spans="1:9" x14ac:dyDescent="0.3">
      <c r="A9" s="32" t="s">
        <v>13</v>
      </c>
      <c r="B9" s="45">
        <v>639</v>
      </c>
      <c r="C9" s="45">
        <v>178.10390225932727</v>
      </c>
      <c r="D9" s="18">
        <f t="shared" ref="D9:D12" si="2">IF(B9=0,0,B9/B$8)</f>
        <v>0.36808755760368661</v>
      </c>
      <c r="E9" s="40">
        <v>0</v>
      </c>
      <c r="F9" s="40">
        <v>0</v>
      </c>
      <c r="G9" s="18">
        <v>0</v>
      </c>
      <c r="H9" s="34">
        <f t="shared" si="0"/>
        <v>639</v>
      </c>
      <c r="I9" s="35">
        <f t="shared" si="1"/>
        <v>178.10390225932727</v>
      </c>
    </row>
    <row r="10" spans="1:9" x14ac:dyDescent="0.3">
      <c r="A10" s="32" t="s">
        <v>14</v>
      </c>
      <c r="B10" s="45">
        <v>134</v>
      </c>
      <c r="C10" s="45">
        <v>96.197713070529915</v>
      </c>
      <c r="D10" s="18">
        <f t="shared" si="2"/>
        <v>7.7188940092165897E-2</v>
      </c>
      <c r="E10" s="40">
        <v>0</v>
      </c>
      <c r="F10" s="40">
        <v>0</v>
      </c>
      <c r="G10" s="18">
        <v>0</v>
      </c>
      <c r="H10" s="34">
        <f t="shared" si="0"/>
        <v>134</v>
      </c>
      <c r="I10" s="35">
        <f>((SQRT((C10/1.645)^2+(F10/1.645)^2)))*1.645</f>
        <v>96.197713070529915</v>
      </c>
    </row>
    <row r="11" spans="1:9" x14ac:dyDescent="0.3">
      <c r="A11" s="32" t="s">
        <v>15</v>
      </c>
      <c r="B11" s="45">
        <v>8</v>
      </c>
      <c r="C11" s="45">
        <v>13</v>
      </c>
      <c r="D11" s="18">
        <f t="shared" si="2"/>
        <v>4.608294930875576E-3</v>
      </c>
      <c r="E11" s="40">
        <v>0</v>
      </c>
      <c r="F11" s="40">
        <v>0</v>
      </c>
      <c r="G11" s="18">
        <v>0</v>
      </c>
      <c r="H11" s="34">
        <f t="shared" si="0"/>
        <v>8</v>
      </c>
      <c r="I11" s="35">
        <f>((SQRT((C11/1.645)^2+(F11/1.645)^2)))*1.645</f>
        <v>13</v>
      </c>
    </row>
    <row r="12" spans="1:9" x14ac:dyDescent="0.3">
      <c r="A12" s="33" t="s">
        <v>16</v>
      </c>
      <c r="B12" s="45">
        <v>955</v>
      </c>
      <c r="C12" s="45">
        <v>251.19514326515153</v>
      </c>
      <c r="D12" s="18">
        <f t="shared" si="2"/>
        <v>0.55011520737327191</v>
      </c>
      <c r="E12" s="40">
        <v>0</v>
      </c>
      <c r="F12" s="40">
        <v>0</v>
      </c>
      <c r="G12" s="18">
        <v>0</v>
      </c>
      <c r="H12" s="34">
        <f t="shared" si="0"/>
        <v>955</v>
      </c>
      <c r="I12" s="35">
        <f t="shared" si="1"/>
        <v>251.19514326515153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40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46">
        <v>878</v>
      </c>
      <c r="C15" s="46">
        <v>208.34346642023598</v>
      </c>
      <c r="D15" s="18">
        <f>IF(B15=0,0,B15/B$15)</f>
        <v>1</v>
      </c>
      <c r="E15" s="40">
        <v>0</v>
      </c>
      <c r="F15" s="40">
        <v>0</v>
      </c>
      <c r="G15" s="18">
        <v>0</v>
      </c>
      <c r="H15" s="16">
        <f t="shared" ref="H15:H21" si="3">B15-E15</f>
        <v>878</v>
      </c>
      <c r="I15" s="22">
        <f t="shared" ref="I15:I21" si="4">((SQRT((C15/1.645)^2+(F15/1.645)^2)))*1.645</f>
        <v>208.34346642023598</v>
      </c>
    </row>
    <row r="16" spans="1:9" x14ac:dyDescent="0.3">
      <c r="A16" s="32" t="s">
        <v>17</v>
      </c>
      <c r="B16" s="46">
        <v>483</v>
      </c>
      <c r="C16" s="46">
        <v>162.53307355735322</v>
      </c>
      <c r="D16" s="18">
        <f t="shared" ref="D16:D21" si="5">IF(B16=0,0,B16/B$15)</f>
        <v>0.55011389521640086</v>
      </c>
      <c r="E16" s="40">
        <v>0</v>
      </c>
      <c r="F16" s="40">
        <v>0</v>
      </c>
      <c r="G16" s="18">
        <v>0</v>
      </c>
      <c r="H16" s="16">
        <f t="shared" si="3"/>
        <v>483</v>
      </c>
      <c r="I16" s="22">
        <f t="shared" si="4"/>
        <v>162.53307355735322</v>
      </c>
    </row>
    <row r="17" spans="1:9" x14ac:dyDescent="0.3">
      <c r="A17" s="32" t="s">
        <v>18</v>
      </c>
      <c r="B17" s="46">
        <v>156</v>
      </c>
      <c r="C17" s="46">
        <v>73.579888556588614</v>
      </c>
      <c r="D17" s="18">
        <f t="shared" si="5"/>
        <v>0.1776765375854214</v>
      </c>
      <c r="E17" s="40">
        <v>0</v>
      </c>
      <c r="F17" s="40">
        <v>0</v>
      </c>
      <c r="G17" s="18">
        <v>0</v>
      </c>
      <c r="H17" s="16">
        <f t="shared" si="3"/>
        <v>156</v>
      </c>
      <c r="I17" s="22">
        <f t="shared" si="4"/>
        <v>73.579888556588614</v>
      </c>
    </row>
    <row r="18" spans="1:9" x14ac:dyDescent="0.3">
      <c r="A18" s="32" t="s">
        <v>19</v>
      </c>
      <c r="B18" s="46">
        <v>121</v>
      </c>
      <c r="C18" s="46">
        <v>65.023072828035438</v>
      </c>
      <c r="D18" s="18">
        <f t="shared" si="5"/>
        <v>0.13781321184510251</v>
      </c>
      <c r="E18" s="40">
        <v>0</v>
      </c>
      <c r="F18" s="40">
        <v>0</v>
      </c>
      <c r="G18" s="18">
        <v>0</v>
      </c>
      <c r="H18" s="16">
        <f t="shared" si="3"/>
        <v>121</v>
      </c>
      <c r="I18" s="22">
        <f t="shared" si="4"/>
        <v>65.023072828035438</v>
      </c>
    </row>
    <row r="19" spans="1:9" x14ac:dyDescent="0.3">
      <c r="A19" s="33" t="s">
        <v>20</v>
      </c>
      <c r="B19" s="46">
        <v>19</v>
      </c>
      <c r="C19" s="46">
        <v>20.832666655999656</v>
      </c>
      <c r="D19" s="18">
        <f t="shared" si="5"/>
        <v>2.164009111617312E-2</v>
      </c>
      <c r="E19" s="40">
        <v>0</v>
      </c>
      <c r="F19" s="40">
        <v>0</v>
      </c>
      <c r="G19" s="18">
        <v>0</v>
      </c>
      <c r="H19" s="16">
        <f t="shared" si="3"/>
        <v>19</v>
      </c>
      <c r="I19" s="22">
        <f t="shared" si="4"/>
        <v>20.832666655999656</v>
      </c>
    </row>
    <row r="20" spans="1:9" x14ac:dyDescent="0.3">
      <c r="A20" s="33" t="s">
        <v>21</v>
      </c>
      <c r="B20" s="46">
        <v>99</v>
      </c>
      <c r="C20" s="46">
        <v>83.150466023949619</v>
      </c>
      <c r="D20" s="18">
        <f t="shared" si="5"/>
        <v>0.11275626423690205</v>
      </c>
      <c r="E20" s="40">
        <v>0</v>
      </c>
      <c r="F20" s="40">
        <v>0</v>
      </c>
      <c r="G20" s="18">
        <v>0</v>
      </c>
      <c r="H20" s="16">
        <f t="shared" si="3"/>
        <v>99</v>
      </c>
      <c r="I20" s="22">
        <f t="shared" si="4"/>
        <v>83.150466023949619</v>
      </c>
    </row>
    <row r="21" spans="1:9" x14ac:dyDescent="0.3">
      <c r="A21" s="33" t="s">
        <v>30</v>
      </c>
      <c r="B21" s="46">
        <v>0</v>
      </c>
      <c r="C21" s="46">
        <v>0</v>
      </c>
      <c r="D21" s="18">
        <f t="shared" si="5"/>
        <v>0</v>
      </c>
      <c r="E21" s="40">
        <v>0</v>
      </c>
      <c r="F21" s="40">
        <v>0</v>
      </c>
      <c r="G21" s="18">
        <v>0</v>
      </c>
      <c r="H21" s="16">
        <f t="shared" si="3"/>
        <v>0</v>
      </c>
      <c r="I21" s="22">
        <f t="shared" si="4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47">
        <v>1736</v>
      </c>
      <c r="C24" s="47">
        <v>327.63546816545977</v>
      </c>
      <c r="D24" s="18">
        <f>IF(B24=0,0,B24/B$24)</f>
        <v>1</v>
      </c>
      <c r="E24" s="40">
        <v>0</v>
      </c>
      <c r="F24" s="40">
        <v>0</v>
      </c>
      <c r="G24" s="18">
        <v>0</v>
      </c>
      <c r="H24" s="16">
        <f t="shared" ref="H24:H30" si="6">B24-E24</f>
        <v>1736</v>
      </c>
      <c r="I24" s="22">
        <f t="shared" ref="I24:I30" si="7">((SQRT((C24/1.645)^2+(F24/1.645)^2)))*1.645</f>
        <v>327.63546816545977</v>
      </c>
    </row>
    <row r="25" spans="1:9" ht="28.8" x14ac:dyDescent="0.3">
      <c r="A25" s="32" t="s">
        <v>25</v>
      </c>
      <c r="B25" s="47">
        <v>380</v>
      </c>
      <c r="C25" s="47">
        <v>137.43725841270262</v>
      </c>
      <c r="D25" s="18">
        <f t="shared" ref="D25:D30" si="8">IF(B25=0,0,B25/B$24)</f>
        <v>0.21889400921658986</v>
      </c>
      <c r="E25" s="40">
        <v>0</v>
      </c>
      <c r="F25" s="40">
        <v>0</v>
      </c>
      <c r="G25" s="18">
        <v>0</v>
      </c>
      <c r="H25" s="16">
        <f t="shared" si="6"/>
        <v>380</v>
      </c>
      <c r="I25" s="22">
        <f t="shared" si="7"/>
        <v>137.43725841270262</v>
      </c>
    </row>
    <row r="26" spans="1:9" ht="28.8" x14ac:dyDescent="0.3">
      <c r="A26" s="32" t="s">
        <v>26</v>
      </c>
      <c r="B26" s="47">
        <v>32</v>
      </c>
      <c r="C26" s="47">
        <v>38.897300677553453</v>
      </c>
      <c r="D26" s="18">
        <f t="shared" si="8"/>
        <v>1.8433179723502304E-2</v>
      </c>
      <c r="E26" s="40">
        <v>0</v>
      </c>
      <c r="F26" s="40">
        <v>0</v>
      </c>
      <c r="G26" s="18">
        <v>0</v>
      </c>
      <c r="H26" s="16">
        <f t="shared" si="6"/>
        <v>32</v>
      </c>
      <c r="I26" s="22">
        <f t="shared" si="7"/>
        <v>38.897300677553453</v>
      </c>
    </row>
    <row r="27" spans="1:9" ht="28.8" x14ac:dyDescent="0.3">
      <c r="A27" s="32" t="s">
        <v>27</v>
      </c>
      <c r="B27" s="47">
        <v>225</v>
      </c>
      <c r="C27" s="47">
        <v>102.85426583277915</v>
      </c>
      <c r="D27" s="18">
        <f t="shared" si="8"/>
        <v>0.12960829493087558</v>
      </c>
      <c r="E27" s="40">
        <v>0</v>
      </c>
      <c r="F27" s="40">
        <v>0</v>
      </c>
      <c r="G27" s="18">
        <v>0</v>
      </c>
      <c r="H27" s="16">
        <f t="shared" si="6"/>
        <v>225</v>
      </c>
      <c r="I27" s="22">
        <f t="shared" si="7"/>
        <v>102.85426583277915</v>
      </c>
    </row>
    <row r="28" spans="1:9" ht="28.8" x14ac:dyDescent="0.3">
      <c r="A28" s="32" t="s">
        <v>28</v>
      </c>
      <c r="B28" s="47">
        <v>118</v>
      </c>
      <c r="C28" s="47">
        <v>60.975404877704577</v>
      </c>
      <c r="D28" s="18">
        <f t="shared" si="8"/>
        <v>6.7972350230414744E-2</v>
      </c>
      <c r="E28" s="40">
        <v>0</v>
      </c>
      <c r="F28" s="40">
        <v>0</v>
      </c>
      <c r="G28" s="18">
        <v>0</v>
      </c>
      <c r="H28" s="16">
        <f t="shared" si="6"/>
        <v>118</v>
      </c>
      <c r="I28" s="22">
        <f t="shared" si="7"/>
        <v>60.975404877704577</v>
      </c>
    </row>
    <row r="29" spans="1:9" x14ac:dyDescent="0.3">
      <c r="A29" s="32" t="s">
        <v>22</v>
      </c>
      <c r="B29" s="47">
        <v>123</v>
      </c>
      <c r="C29" s="47">
        <v>80.19351594736321</v>
      </c>
      <c r="D29" s="18">
        <f t="shared" si="8"/>
        <v>7.085253456221198E-2</v>
      </c>
      <c r="E29" s="40">
        <v>0</v>
      </c>
      <c r="F29" s="40">
        <v>0</v>
      </c>
      <c r="G29" s="18">
        <v>0</v>
      </c>
      <c r="H29" s="16">
        <f t="shared" si="6"/>
        <v>123</v>
      </c>
      <c r="I29" s="22">
        <f t="shared" si="7"/>
        <v>80.19351594736321</v>
      </c>
    </row>
    <row r="30" spans="1:9" x14ac:dyDescent="0.3">
      <c r="A30" s="37" t="s">
        <v>23</v>
      </c>
      <c r="B30" s="47">
        <v>858</v>
      </c>
      <c r="C30" s="47">
        <v>257.32275453212452</v>
      </c>
      <c r="D30" s="18">
        <f t="shared" si="8"/>
        <v>0.49423963133640553</v>
      </c>
      <c r="E30" s="40">
        <v>0</v>
      </c>
      <c r="F30" s="40">
        <v>0</v>
      </c>
      <c r="G30" s="27">
        <v>0</v>
      </c>
      <c r="H30" s="25">
        <f t="shared" si="6"/>
        <v>858</v>
      </c>
      <c r="I30" s="28">
        <f t="shared" si="7"/>
        <v>257.32275453212452</v>
      </c>
    </row>
    <row r="31" spans="1:9" x14ac:dyDescent="0.3">
      <c r="A31" s="39"/>
      <c r="B31" s="38"/>
      <c r="C31" s="38"/>
      <c r="D31" s="38"/>
      <c r="E31" s="38"/>
      <c r="F31" s="38"/>
      <c r="G31" s="39"/>
      <c r="H31" s="39"/>
      <c r="I31" s="39"/>
    </row>
    <row r="32" spans="1:9" x14ac:dyDescent="0.3">
      <c r="A32" s="7" t="s">
        <v>35</v>
      </c>
    </row>
    <row r="33" spans="1:9" ht="28.8" customHeight="1" x14ac:dyDescent="0.3">
      <c r="A33" s="60" t="s">
        <v>38</v>
      </c>
      <c r="B33" s="60"/>
      <c r="C33" s="60"/>
      <c r="D33" s="60"/>
      <c r="E33" s="60"/>
      <c r="F33" s="60"/>
      <c r="G33" s="60"/>
      <c r="H33" s="60"/>
      <c r="I33" s="60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8C4219F-20E4-4059-93AE-E3E88EE48B8B}"/>
</file>

<file path=customXml/itemProps2.xml><?xml version="1.0" encoding="utf-8"?>
<ds:datastoreItem xmlns:ds="http://schemas.openxmlformats.org/officeDocument/2006/customXml" ds:itemID="{B4489183-E396-4344-B40B-B2F6840D2083}"/>
</file>

<file path=customXml/itemProps3.xml><?xml version="1.0" encoding="utf-8"?>
<ds:datastoreItem xmlns:ds="http://schemas.openxmlformats.org/officeDocument/2006/customXml" ds:itemID="{29B01158-5F07-4AC1-A772-7669B96B71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2014-10-09T14:48:46Z</cp:lastPrinted>
  <dcterms:created xsi:type="dcterms:W3CDTF">2013-04-04T21:18:01Z</dcterms:created>
  <dcterms:modified xsi:type="dcterms:W3CDTF">2014-10-14T20:17:46Z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