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Foreign!$A$3:$I$45</definedName>
    <definedName name="_xlnm.Print_Area" localSheetId="2">Inter!$A$3:$J$45</definedName>
    <definedName name="_xlnm.Print_Area" localSheetId="1">Intra!$A$3:$I$45</definedName>
    <definedName name="_xlnm.Print_Area" localSheetId="0">Total!$A$3:$I$45</definedName>
  </definedNames>
  <calcPr calcId="145621"/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I32" i="7"/>
  <c r="H32" i="7"/>
  <c r="D32" i="7"/>
  <c r="I31" i="7"/>
  <c r="H31" i="7"/>
  <c r="D31" i="7"/>
  <c r="I30" i="7"/>
  <c r="H30" i="7"/>
  <c r="D30" i="7"/>
  <c r="I29" i="7"/>
  <c r="H29" i="7"/>
  <c r="D29" i="7"/>
  <c r="I28" i="7"/>
  <c r="H28" i="7"/>
  <c r="D28" i="7"/>
  <c r="I27" i="7"/>
  <c r="H27" i="7"/>
  <c r="D27" i="7"/>
  <c r="I26" i="7"/>
  <c r="H26" i="7"/>
  <c r="D26" i="7"/>
  <c r="I25" i="7"/>
  <c r="H25" i="7"/>
  <c r="D25" i="7"/>
  <c r="I24" i="7"/>
  <c r="H24" i="7"/>
  <c r="D24" i="7"/>
  <c r="I23" i="7"/>
  <c r="H23" i="7"/>
  <c r="D23" i="7"/>
  <c r="I22" i="7"/>
  <c r="H22" i="7"/>
  <c r="D22" i="7"/>
  <c r="I21" i="7"/>
  <c r="H21" i="7"/>
  <c r="D21" i="7"/>
  <c r="I20" i="7"/>
  <c r="H20" i="7"/>
  <c r="D20" i="7"/>
  <c r="I19" i="7"/>
  <c r="H19" i="7"/>
  <c r="D19" i="7"/>
  <c r="I18" i="7"/>
  <c r="H18" i="7"/>
  <c r="D18" i="7"/>
  <c r="I17" i="7"/>
  <c r="H17" i="7"/>
  <c r="D17" i="7"/>
  <c r="I16" i="7"/>
  <c r="H16" i="7"/>
  <c r="D16" i="7"/>
  <c r="I15" i="7"/>
  <c r="H15" i="7"/>
  <c r="D15" i="7"/>
  <c r="I14" i="7"/>
  <c r="H14" i="7"/>
  <c r="D14" i="7"/>
  <c r="I32" i="6"/>
  <c r="H32" i="6"/>
  <c r="G32" i="6"/>
  <c r="D32" i="6"/>
  <c r="I31" i="6"/>
  <c r="H31" i="6"/>
  <c r="G31" i="6"/>
  <c r="D31" i="6"/>
  <c r="I30" i="6"/>
  <c r="H30" i="6"/>
  <c r="G30" i="6"/>
  <c r="D30" i="6"/>
  <c r="I29" i="6"/>
  <c r="H29" i="6"/>
  <c r="G29" i="6"/>
  <c r="D29" i="6"/>
  <c r="I28" i="6"/>
  <c r="H28" i="6"/>
  <c r="G28" i="6"/>
  <c r="D28" i="6"/>
  <c r="I27" i="6"/>
  <c r="H27" i="6"/>
  <c r="G27" i="6"/>
  <c r="D27" i="6"/>
  <c r="I26" i="6"/>
  <c r="H26" i="6"/>
  <c r="G26" i="6"/>
  <c r="D26" i="6"/>
  <c r="I25" i="6"/>
  <c r="H25" i="6"/>
  <c r="G25" i="6"/>
  <c r="D25" i="6"/>
  <c r="I24" i="6"/>
  <c r="H24" i="6"/>
  <c r="G24" i="6"/>
  <c r="D24" i="6"/>
  <c r="I23" i="6"/>
  <c r="H23" i="6"/>
  <c r="G23" i="6"/>
  <c r="D23" i="6"/>
  <c r="I22" i="6"/>
  <c r="H22" i="6"/>
  <c r="G22" i="6"/>
  <c r="D22" i="6"/>
  <c r="I21" i="6"/>
  <c r="H21" i="6"/>
  <c r="G21" i="6"/>
  <c r="D21" i="6"/>
  <c r="I20" i="6"/>
  <c r="H20" i="6"/>
  <c r="G20" i="6"/>
  <c r="D20" i="6"/>
  <c r="I19" i="6"/>
  <c r="H19" i="6"/>
  <c r="G19" i="6"/>
  <c r="D19" i="6"/>
  <c r="I18" i="6"/>
  <c r="H18" i="6"/>
  <c r="G18" i="6"/>
  <c r="D18" i="6"/>
  <c r="I17" i="6"/>
  <c r="H17" i="6"/>
  <c r="G17" i="6"/>
  <c r="D17" i="6"/>
  <c r="I16" i="6"/>
  <c r="H16" i="6"/>
  <c r="G16" i="6"/>
  <c r="D16" i="6"/>
  <c r="I15" i="6"/>
  <c r="H15" i="6"/>
  <c r="G15" i="6"/>
  <c r="D15" i="6"/>
  <c r="I14" i="6"/>
  <c r="H14" i="6"/>
  <c r="G14" i="6"/>
  <c r="D14" i="6"/>
  <c r="H21" i="5"/>
  <c r="I21" i="5"/>
  <c r="H22" i="5"/>
  <c r="H22" i="1" s="1"/>
  <c r="I22" i="5"/>
  <c r="H23" i="5"/>
  <c r="I23" i="5"/>
  <c r="H24" i="5"/>
  <c r="H24" i="1" s="1"/>
  <c r="I24" i="5"/>
  <c r="H25" i="5"/>
  <c r="I25" i="5"/>
  <c r="H26" i="5"/>
  <c r="H26" i="1" s="1"/>
  <c r="I26" i="5"/>
  <c r="H27" i="5"/>
  <c r="I27" i="5"/>
  <c r="H28" i="5"/>
  <c r="H28" i="1" s="1"/>
  <c r="I28" i="5"/>
  <c r="H29" i="5"/>
  <c r="I29" i="5"/>
  <c r="I29" i="1" s="1"/>
  <c r="H30" i="5"/>
  <c r="H30" i="1" s="1"/>
  <c r="I30" i="5"/>
  <c r="H31" i="5"/>
  <c r="I31" i="5"/>
  <c r="I31" i="1" s="1"/>
  <c r="H32" i="5"/>
  <c r="H32" i="1" s="1"/>
  <c r="I32" i="5"/>
  <c r="G21" i="5"/>
  <c r="G22" i="5"/>
  <c r="G23" i="5"/>
  <c r="G24" i="5"/>
  <c r="G25" i="5"/>
  <c r="G26" i="5"/>
  <c r="G27" i="5"/>
  <c r="G28" i="5"/>
  <c r="G29" i="5"/>
  <c r="G30" i="5"/>
  <c r="G31" i="5"/>
  <c r="G32" i="5"/>
  <c r="D21" i="5"/>
  <c r="D22" i="5"/>
  <c r="D23" i="5"/>
  <c r="D24" i="5"/>
  <c r="D25" i="5"/>
  <c r="D26" i="5"/>
  <c r="D27" i="5"/>
  <c r="D28" i="5"/>
  <c r="D29" i="5"/>
  <c r="D30" i="5"/>
  <c r="D31" i="5"/>
  <c r="D32" i="5"/>
  <c r="G11" i="5"/>
  <c r="D11" i="5"/>
  <c r="D10" i="5"/>
  <c r="D9" i="5"/>
  <c r="D8" i="5"/>
  <c r="A3" i="5"/>
  <c r="A39" i="7"/>
  <c r="A38" i="7"/>
  <c r="A37" i="7"/>
  <c r="A36" i="7"/>
  <c r="A35" i="7"/>
  <c r="A34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1" i="7"/>
  <c r="A10" i="7"/>
  <c r="A9" i="7"/>
  <c r="A8" i="7"/>
  <c r="A6" i="7"/>
  <c r="A39" i="6"/>
  <c r="A38" i="6"/>
  <c r="A37" i="6"/>
  <c r="A36" i="6"/>
  <c r="A35" i="6"/>
  <c r="A34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6" i="6"/>
  <c r="A34" i="5"/>
  <c r="A35" i="5"/>
  <c r="A36" i="5"/>
  <c r="A37" i="5"/>
  <c r="A38" i="5"/>
  <c r="A39" i="5"/>
  <c r="H31" i="1" l="1"/>
  <c r="H29" i="1"/>
  <c r="H27" i="1"/>
  <c r="H25" i="1"/>
  <c r="H23" i="1"/>
  <c r="H21" i="1"/>
  <c r="I27" i="1"/>
  <c r="I25" i="1"/>
  <c r="I32" i="1"/>
  <c r="I30" i="1"/>
  <c r="I28" i="1"/>
  <c r="I26" i="1"/>
  <c r="I24" i="1"/>
  <c r="I23" i="1"/>
  <c r="I21" i="1"/>
  <c r="I22" i="1"/>
  <c r="A8" i="5" l="1"/>
  <c r="A9" i="5"/>
  <c r="A10" i="5"/>
  <c r="A11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6" i="5"/>
  <c r="A44" i="7" l="1"/>
  <c r="A43" i="7"/>
  <c r="A42" i="7"/>
  <c r="A44" i="6"/>
  <c r="A43" i="6"/>
  <c r="A42" i="6"/>
  <c r="A43" i="5"/>
  <c r="A44" i="5"/>
  <c r="A42" i="5"/>
  <c r="I39" i="5" l="1"/>
  <c r="I38" i="5"/>
  <c r="I37" i="5"/>
  <c r="I36" i="5"/>
  <c r="I35" i="5"/>
  <c r="I20" i="5"/>
  <c r="I19" i="5"/>
  <c r="I18" i="5"/>
  <c r="I17" i="5"/>
  <c r="I16" i="5"/>
  <c r="I15" i="5"/>
  <c r="I14" i="5"/>
  <c r="A3" i="7" l="1"/>
  <c r="A3" i="6"/>
  <c r="I11" i="7" l="1"/>
  <c r="H11" i="7"/>
  <c r="D11" i="7"/>
  <c r="I10" i="7"/>
  <c r="H10" i="7"/>
  <c r="D10" i="7"/>
  <c r="I9" i="7"/>
  <c r="H9" i="7"/>
  <c r="D9" i="7"/>
  <c r="I8" i="7"/>
  <c r="H8" i="7"/>
  <c r="D8" i="7"/>
  <c r="I11" i="6"/>
  <c r="H11" i="6"/>
  <c r="G11" i="6"/>
  <c r="D11" i="6"/>
  <c r="I10" i="6"/>
  <c r="H10" i="6"/>
  <c r="G10" i="6"/>
  <c r="D10" i="6"/>
  <c r="I9" i="6"/>
  <c r="H9" i="6"/>
  <c r="G9" i="6"/>
  <c r="D9" i="6"/>
  <c r="I8" i="6"/>
  <c r="H8" i="6"/>
  <c r="G8" i="6"/>
  <c r="D8" i="6"/>
  <c r="I11" i="5"/>
  <c r="H11" i="5"/>
  <c r="I10" i="5"/>
  <c r="H10" i="5"/>
  <c r="G10" i="5"/>
  <c r="I9" i="5"/>
  <c r="H9" i="5"/>
  <c r="G9" i="5"/>
  <c r="I8" i="5"/>
  <c r="H8" i="5"/>
  <c r="G8" i="5"/>
  <c r="H35" i="6" l="1"/>
  <c r="G39" i="6"/>
  <c r="G38" i="6"/>
  <c r="G37" i="6"/>
  <c r="G36" i="6"/>
  <c r="G35" i="6"/>
  <c r="D36" i="6"/>
  <c r="D37" i="6"/>
  <c r="D38" i="6"/>
  <c r="D39" i="6"/>
  <c r="D35" i="6"/>
  <c r="F39" i="1"/>
  <c r="E39" i="1"/>
  <c r="F38" i="1"/>
  <c r="E38" i="1"/>
  <c r="F37" i="1"/>
  <c r="E37" i="1"/>
  <c r="F36" i="1"/>
  <c r="E36" i="1"/>
  <c r="F35" i="1"/>
  <c r="E35" i="1"/>
  <c r="G35" i="1" s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C39" i="1"/>
  <c r="B39" i="1"/>
  <c r="C38" i="1"/>
  <c r="B38" i="1"/>
  <c r="C37" i="1"/>
  <c r="B37" i="1"/>
  <c r="C36" i="1"/>
  <c r="B36" i="1"/>
  <c r="D36" i="1" s="1"/>
  <c r="C35" i="1"/>
  <c r="B35" i="1"/>
  <c r="D35" i="1" s="1"/>
  <c r="B15" i="1"/>
  <c r="C15" i="1"/>
  <c r="B16" i="1"/>
  <c r="C16" i="1"/>
  <c r="B17" i="1"/>
  <c r="C17" i="1"/>
  <c r="B18" i="1"/>
  <c r="C18" i="1"/>
  <c r="B19" i="1"/>
  <c r="C19" i="1"/>
  <c r="B20" i="1"/>
  <c r="C20" i="1"/>
  <c r="C14" i="1"/>
  <c r="B14" i="1"/>
  <c r="H39" i="7"/>
  <c r="D39" i="7"/>
  <c r="H38" i="7"/>
  <c r="D38" i="7"/>
  <c r="H37" i="7"/>
  <c r="D37" i="7"/>
  <c r="H36" i="7"/>
  <c r="D36" i="7"/>
  <c r="H35" i="7"/>
  <c r="D35" i="7"/>
  <c r="I39" i="7"/>
  <c r="I38" i="7"/>
  <c r="I37" i="7"/>
  <c r="I36" i="7"/>
  <c r="I35" i="7"/>
  <c r="I39" i="6"/>
  <c r="I39" i="1" s="1"/>
  <c r="I38" i="6"/>
  <c r="I37" i="6"/>
  <c r="I36" i="6"/>
  <c r="I36" i="1" s="1"/>
  <c r="I35" i="6"/>
  <c r="I35" i="1" s="1"/>
  <c r="I18" i="1"/>
  <c r="I14" i="1"/>
  <c r="H39" i="6"/>
  <c r="H38" i="6"/>
  <c r="H37" i="6"/>
  <c r="H36" i="6"/>
  <c r="G39" i="5"/>
  <c r="G38" i="5"/>
  <c r="G37" i="5"/>
  <c r="G36" i="5"/>
  <c r="G35" i="5"/>
  <c r="D36" i="5"/>
  <c r="D37" i="5"/>
  <c r="D38" i="5"/>
  <c r="D39" i="5"/>
  <c r="D35" i="5"/>
  <c r="H39" i="5"/>
  <c r="H38" i="5"/>
  <c r="H37" i="5"/>
  <c r="H36" i="5"/>
  <c r="H36" i="1" s="1"/>
  <c r="H35" i="5"/>
  <c r="H19" i="5"/>
  <c r="H20" i="5"/>
  <c r="H20" i="1" s="1"/>
  <c r="G20" i="5"/>
  <c r="G19" i="5"/>
  <c r="G18" i="5"/>
  <c r="G17" i="5"/>
  <c r="G16" i="5"/>
  <c r="G15" i="5"/>
  <c r="G14" i="5"/>
  <c r="D16" i="5"/>
  <c r="D17" i="5"/>
  <c r="D18" i="5"/>
  <c r="D19" i="5"/>
  <c r="D20" i="5"/>
  <c r="D15" i="5"/>
  <c r="D14" i="5"/>
  <c r="H18" i="5"/>
  <c r="H17" i="5"/>
  <c r="H16" i="5"/>
  <c r="H15" i="5"/>
  <c r="H15" i="1" s="1"/>
  <c r="H14" i="5"/>
  <c r="G14" i="1" l="1"/>
  <c r="G21" i="1"/>
  <c r="G29" i="1"/>
  <c r="G28" i="1"/>
  <c r="G32" i="1"/>
  <c r="G27" i="1"/>
  <c r="G23" i="1"/>
  <c r="G24" i="1"/>
  <c r="G22" i="1"/>
  <c r="G25" i="1"/>
  <c r="G31" i="1"/>
  <c r="G30" i="1"/>
  <c r="G26" i="1"/>
  <c r="D21" i="1"/>
  <c r="D29" i="1"/>
  <c r="D24" i="1"/>
  <c r="D32" i="1"/>
  <c r="D25" i="1"/>
  <c r="D23" i="1"/>
  <c r="D28" i="1"/>
  <c r="D30" i="1"/>
  <c r="D31" i="1"/>
  <c r="D27" i="1"/>
  <c r="D26" i="1"/>
  <c r="D22" i="1"/>
  <c r="I17" i="1"/>
  <c r="H16" i="1"/>
  <c r="D38" i="1"/>
  <c r="H17" i="1"/>
  <c r="I20" i="1"/>
  <c r="I16" i="1"/>
  <c r="I37" i="1"/>
  <c r="H14" i="1"/>
  <c r="H18" i="1"/>
  <c r="H19" i="1"/>
  <c r="H38" i="1"/>
  <c r="I19" i="1"/>
  <c r="I38" i="1"/>
  <c r="D15" i="1"/>
  <c r="I15" i="1"/>
  <c r="D19" i="1"/>
  <c r="H35" i="1"/>
  <c r="H37" i="1"/>
  <c r="H39" i="1"/>
  <c r="D17" i="1"/>
  <c r="D14" i="1"/>
  <c r="D20" i="1"/>
  <c r="D18" i="1"/>
  <c r="D16" i="1"/>
  <c r="D37" i="1"/>
  <c r="D39" i="1"/>
  <c r="G15" i="1"/>
  <c r="G16" i="1"/>
  <c r="G17" i="1"/>
  <c r="G18" i="1"/>
  <c r="G19" i="1"/>
  <c r="G20" i="1"/>
  <c r="G36" i="1"/>
  <c r="G37" i="1"/>
  <c r="G38" i="1"/>
  <c r="G39" i="1"/>
  <c r="B8" i="1" l="1"/>
  <c r="D8" i="1" s="1"/>
  <c r="B9" i="1"/>
  <c r="B10" i="1"/>
  <c r="B11" i="1"/>
  <c r="D10" i="1" l="1"/>
  <c r="D11" i="1"/>
  <c r="D9" i="1"/>
  <c r="F11" i="1"/>
  <c r="F10" i="1"/>
  <c r="F9" i="1"/>
  <c r="F8" i="1"/>
  <c r="C9" i="1"/>
  <c r="C10" i="1"/>
  <c r="C11" i="1"/>
  <c r="C8" i="1"/>
  <c r="E11" i="1"/>
  <c r="E10" i="1"/>
  <c r="E9" i="1"/>
  <c r="E8" i="1"/>
  <c r="I10" i="1"/>
  <c r="I9" i="1"/>
  <c r="I11" i="1"/>
  <c r="H8" i="1"/>
  <c r="I8" i="1"/>
  <c r="H10" i="1" l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<sst xmlns="http://schemas.openxmlformats.org/spreadsheetml/2006/main" count="127" uniqueCount="49">
  <si>
    <t xml:space="preserve">IN-MIGRATION </t>
  </si>
  <si>
    <t>NET Migration (IN-OUT)</t>
  </si>
  <si>
    <t xml:space="preserve"> ESTIMATE</t>
  </si>
  <si>
    <t>(+/-) MOE</t>
  </si>
  <si>
    <t>PERCENT</t>
  </si>
  <si>
    <t>* Total migration is the sum of interstate and intra state and foreign migration</t>
  </si>
  <si>
    <t>OUT-MIGRATION**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</si>
  <si>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</si>
  <si>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</si>
  <si>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</si>
  <si>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</si>
  <si>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</si>
  <si>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Source: 2009 to 2013 American Community Survey. Prepared by the Maryland Department of Planning.</t>
  </si>
  <si>
    <t>Years in the United States:</t>
  </si>
  <si>
    <t>Place of Birth:</t>
  </si>
  <si>
    <t>Ability to Speak English:***</t>
  </si>
  <si>
    <t>*** Sum of migrants by Ability to Speak English will not equal sum of migrants by Place of Birth and Years in United States because of suppressed data.</t>
  </si>
  <si>
    <t>Total</t>
  </si>
  <si>
    <t>Speak only English</t>
  </si>
  <si>
    <t>Speak a language other than English, speak English "very well"</t>
  </si>
  <si>
    <t>Speak a language other than English, speak English less than "very well"</t>
  </si>
  <si>
    <t>Same state as current residence and residence 1 year ago</t>
  </si>
  <si>
    <t>Same state as current residence, different state from residence 1 year ago</t>
  </si>
  <si>
    <t>Different state than current residence, same state as residence 1 year ago</t>
  </si>
  <si>
    <t>Different state than current residence or residence 1 year ago</t>
  </si>
  <si>
    <t>Born in U.S. Island Area</t>
  </si>
  <si>
    <t>Born in Germany</t>
  </si>
  <si>
    <t>Born in remainder of Europe</t>
  </si>
  <si>
    <t>Born in China (People's Republic, Hong Kong, Macau, Paracel Islands, or Taiwan)</t>
  </si>
  <si>
    <t>Born in India</t>
  </si>
  <si>
    <t>Born in the Philippines</t>
  </si>
  <si>
    <t>Born in remainder of Asia</t>
  </si>
  <si>
    <t>Born in Northern America</t>
  </si>
  <si>
    <t>Born in Mexico</t>
  </si>
  <si>
    <t>Born in remainder of Central America</t>
  </si>
  <si>
    <t>Born in the Caribbean</t>
  </si>
  <si>
    <t>Born in South America</t>
  </si>
  <si>
    <t>Born in Oceania or At Sea</t>
  </si>
  <si>
    <t>Born in Africa</t>
  </si>
  <si>
    <t>Born in the United States (or Puerto Rico for those living in Puerto Rico)</t>
  </si>
  <si>
    <t>Entered the United States (or Puerto Rico) 5 years ago or less</t>
  </si>
  <si>
    <t xml:space="preserve"> Entered the United States (or Puerto Rico) 6 to 15 years ago</t>
  </si>
  <si>
    <t>Entered the United States (or Puerto Rico) 16 years ago or more</t>
  </si>
  <si>
    <t xml:space="preserve"> </t>
  </si>
  <si>
    <t>Baltimore City</t>
  </si>
  <si>
    <t>Ability to Speak English, Place of Birth and Years in the U.S. for Migrants, 2009 to 2013 (Total Migration)*</t>
  </si>
  <si>
    <t>Ability to Speak English, Place of Birth and Years in the U.S. for Migrants, 2009 to 2013 (Intra State Migration)*</t>
  </si>
  <si>
    <t>Ability to Speak English, Place of Birth and Years in the U.S. for Migrants, 2009 to 2013 (Interstate Migration)*</t>
  </si>
  <si>
    <t xml:space="preserve">Ability to Speak English, Place of Birth and Years in the U.S. for Migrants, 2009 to 2013 (Foreign Migration)*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</si>
</sst>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0" fillId="0" borderId="9" xfId="0" applyBorder="1"/>
    <xf numFmtId="0" fontId="10" fillId="0" borderId="2" xfId="9" applyFont="1" applyBorder="1"/>
    <xf numFmtId="0" fontId="10" fillId="0" borderId="0" xfId="9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1" fillId="0" borderId="2" xfId="9" applyFont="1" applyBorder="1"/>
    <xf numFmtId="3" fontId="4" fillId="0" borderId="2" xfId="18" applyNumberFormat="1" applyFont="1" applyBorder="1"/>
    <xf numFmtId="164" fontId="11" fillId="0" borderId="0" xfId="16" applyNumberFormat="1" applyFont="1" applyBorder="1"/>
    <xf numFmtId="3" fontId="11" fillId="0" borderId="2" xfId="9" applyNumberFormat="1" applyFont="1" applyBorder="1"/>
    <xf numFmtId="3" fontId="11" fillId="0" borderId="0" xfId="9" applyNumberFormat="1" applyFont="1" applyBorder="1"/>
    <xf numFmtId="164" fontId="11" fillId="0" borderId="1" xfId="16" applyNumberFormat="1" applyFont="1" applyBorder="1"/>
    <xf numFmtId="0" fontId="11" fillId="0" borderId="2" xfId="9" applyFont="1" applyBorder="1" applyAlignment="1">
      <alignment horizontal="left" wrapText="1" indent="1"/>
    </xf>
    <xf numFmtId="0" fontId="4" fillId="0" borderId="2" xfId="0" applyFont="1" applyBorder="1"/>
    <xf numFmtId="3" fontId="11" fillId="0" borderId="1" xfId="9" applyNumberFormat="1" applyFont="1" applyBorder="1"/>
    <xf numFmtId="0" fontId="4" fillId="0" borderId="1" xfId="0" applyFont="1" applyBorder="1"/>
    <xf numFmtId="0" fontId="11" fillId="0" borderId="3" xfId="9" applyFont="1" applyBorder="1" applyAlignment="1">
      <alignment horizontal="left" wrapText="1" indent="1"/>
    </xf>
    <xf numFmtId="3" fontId="11" fillId="0" borderId="3" xfId="9" applyNumberFormat="1" applyFont="1" applyBorder="1"/>
    <xf numFmtId="3" fontId="11" fillId="0" borderId="4" xfId="9" applyNumberFormat="1" applyFont="1" applyBorder="1"/>
    <xf numFmtId="164" fontId="11" fillId="0" borderId="5" xfId="16" applyNumberFormat="1" applyFont="1" applyBorder="1"/>
    <xf numFmtId="3" fontId="11" fillId="0" borderId="5" xfId="9" applyNumberFormat="1" applyFont="1" applyBorder="1"/>
    <xf numFmtId="0" fontId="4" fillId="0" borderId="0" xfId="0" applyFont="1" applyBorder="1"/>
    <xf numFmtId="0" fontId="10" fillId="0" borderId="10" xfId="9" applyFont="1" applyBorder="1"/>
    <xf numFmtId="0" fontId="11" fillId="0" borderId="10" xfId="9" applyFont="1" applyBorder="1"/>
    <xf numFmtId="0" fontId="11" fillId="0" borderId="10" xfId="9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2" xfId="0" applyFont="1" applyBorder="1"/>
    <xf numFmtId="0" fontId="0" fillId="0" borderId="1" xfId="0" applyFont="1" applyBorder="1"/>
    <xf numFmtId="3" fontId="11" fillId="0" borderId="2" xfId="0" applyNumberFormat="1" applyFont="1" applyBorder="1" applyAlignment="1">
      <alignment horizontal="right"/>
    </xf>
    <xf numFmtId="37" fontId="11" fillId="0" borderId="1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wrapText="1" indent="1"/>
    </xf>
    <xf numFmtId="0" fontId="4" fillId="0" borderId="10" xfId="0" applyFont="1" applyBorder="1"/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wrapText="1"/>
    </xf>
    <xf numFmtId="0" fontId="11" fillId="0" borderId="11" xfId="9" applyFont="1" applyBorder="1" applyAlignment="1">
      <alignment horizontal="left" wrapText="1" indent="1"/>
    </xf>
    <xf numFmtId="3" fontId="4" fillId="0" borderId="0" xfId="18" applyNumberFormat="1" applyFont="1" applyBorder="1"/>
    <xf numFmtId="3" fontId="4" fillId="0" borderId="2" xfId="18" applyNumberFormat="1" applyBorder="1"/>
    <xf numFmtId="3" fontId="4" fillId="0" borderId="0" xfId="18" applyNumberFormat="1" applyBorder="1"/>
    <xf numFmtId="3" fontId="4" fillId="0" borderId="0" xfId="18" applyNumberFormat="1"/>
    <xf numFmtId="0" fontId="6" fillId="0" borderId="0" xfId="9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A3" sqref="A3"/>
    </sheetView>
  </sheetViews>
  <sheetFormatPr defaultRowHeight="14.4" x14ac:dyDescent="0.3"/>
  <cols>
    <col min="1" max="1" width="48" customWidth="1"/>
    <col min="2" max="9" width="12.88671875" customWidth="1"/>
  </cols>
  <sheetData>
    <row r="1" spans="1:11" ht="14.4" customHeight="1" x14ac:dyDescent="0.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ht="15.6" x14ac:dyDescent="0.3">
      <c r="A3" s="2" t="s">
        <v>44</v>
      </c>
      <c r="B3" s="55" t="s">
        <v>45</v>
      </c>
      <c r="C3" s="55"/>
      <c r="D3" s="55"/>
      <c r="E3" s="55"/>
      <c r="F3" s="55"/>
      <c r="G3" s="55"/>
      <c r="H3" s="55"/>
      <c r="I3" s="55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  <c r="K5" s="6"/>
    </row>
    <row r="6" spans="1:11" x14ac:dyDescent="0.3">
      <c r="A6" s="11" t="s">
        <v>15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  <c r="K6" s="6"/>
    </row>
    <row r="7" spans="1:11" s="5" customFormat="1" x14ac:dyDescent="0.3">
      <c r="A7" s="11"/>
      <c r="B7" s="4"/>
      <c r="C7" s="12"/>
      <c r="D7" s="13"/>
      <c r="E7" s="4"/>
      <c r="F7" s="12"/>
      <c r="G7" s="13"/>
      <c r="H7" s="4"/>
      <c r="I7" s="13"/>
      <c r="K7" s="6"/>
    </row>
    <row r="8" spans="1:11" x14ac:dyDescent="0.3">
      <c r="A8" s="31" t="s">
        <v>17</v>
      </c>
      <c r="B8" s="17">
        <f>Intra!B8+Inter!B8+Foreign!B8</f>
        <v>36581</v>
      </c>
      <c r="C8" s="18">
        <f>((SQRT((Intra!C8/1.645)^2+(Inter!C8/1.645)^2+(Foreign!C8/1.645)^2))*1.645)</f>
        <v>1718.4743233461477</v>
      </c>
      <c r="D8" s="19">
        <f t="shared" ref="D8:D11" si="0">B8/B$8</f>
        <v>1</v>
      </c>
      <c r="E8" s="17">
        <f>Intra!E8+Inter!E8+Foreign!E8</f>
        <v>31867</v>
      </c>
      <c r="F8" s="18">
        <f>((SQRT((Intra!F8/1.645)^2+(Inter!F8/1.645)^2+(Foreign!F8/1.645)^2))*1.645)</f>
        <v>1771.4256970022761</v>
      </c>
      <c r="G8" s="19">
        <f>E8/E$8</f>
        <v>1</v>
      </c>
      <c r="H8" s="38">
        <f>Intra!H8+Inter!H8+Foreign!H8</f>
        <v>4714</v>
      </c>
      <c r="I8" s="39">
        <f>((SQRT((Intra!I8/1.645)^2+(Inter!I8/1.645)^2+(Foreign!I8/1.645)^2))*1.645)</f>
        <v>2468.0160048103417</v>
      </c>
      <c r="K8" s="6"/>
    </row>
    <row r="9" spans="1:11" x14ac:dyDescent="0.3">
      <c r="A9" s="32" t="s">
        <v>18</v>
      </c>
      <c r="B9" s="17">
        <f>Intra!B9+Inter!B9+Foreign!B9</f>
        <v>30121</v>
      </c>
      <c r="C9" s="18">
        <f>((SQRT((Intra!C9/1.645)^2+(Inter!C9/1.645)^2+(Foreign!C9/1.645)^2))*1.645)</f>
        <v>1553.4693431155956</v>
      </c>
      <c r="D9" s="19">
        <f t="shared" si="0"/>
        <v>0.82340559306743943</v>
      </c>
      <c r="E9" s="17">
        <f>Intra!E9+Inter!E9+Foreign!E9</f>
        <v>27336</v>
      </c>
      <c r="F9" s="18">
        <f>((SQRT((Intra!F9/1.645)^2+(Inter!F9/1.645)^2+(Foreign!F9/1.645)^2))*1.645)</f>
        <v>1636.5158111060216</v>
      </c>
      <c r="G9" s="19">
        <f>E9/E$8</f>
        <v>0.8578152948190918</v>
      </c>
      <c r="H9" s="38">
        <f>Intra!H9+Inter!H9+Foreign!H9</f>
        <v>2785</v>
      </c>
      <c r="I9" s="39">
        <f>((SQRT((Intra!I9/1.645)^2+(Inter!I9/1.645)^2+(Foreign!I9/1.645)^2))*1.645)</f>
        <v>2256.4243838427205</v>
      </c>
      <c r="K9" s="6"/>
    </row>
    <row r="10" spans="1:11" ht="28.8" x14ac:dyDescent="0.3">
      <c r="A10" s="32" t="s">
        <v>19</v>
      </c>
      <c r="B10" s="17">
        <f>Intra!B10+Inter!B10+Foreign!B10</f>
        <v>4099</v>
      </c>
      <c r="C10" s="18">
        <f>((SQRT((Intra!C10/1.645)^2+(Inter!C10/1.645)^2+(Foreign!C10/1.645)^2))*1.645)</f>
        <v>553.82759050087066</v>
      </c>
      <c r="D10" s="19">
        <f t="shared" si="0"/>
        <v>0.11205270495612477</v>
      </c>
      <c r="E10" s="17">
        <f>Intra!E10+Inter!E10+Foreign!E10</f>
        <v>3300</v>
      </c>
      <c r="F10" s="18">
        <f>((SQRT((Intra!F10/1.645)^2+(Inter!F10/1.645)^2+(Foreign!F10/1.645)^2))*1.645)</f>
        <v>567.2424525720902</v>
      </c>
      <c r="G10" s="19">
        <f>E10/E$8</f>
        <v>0.10355540214014498</v>
      </c>
      <c r="H10" s="38">
        <f>Intra!H10+Inter!H10+Foreign!H10</f>
        <v>799</v>
      </c>
      <c r="I10" s="39">
        <f>((SQRT((Intra!I10/1.645)^2+(Inter!I10/1.645)^2+(Foreign!I10/1.645)^2))*1.645)</f>
        <v>792.7729813761315</v>
      </c>
      <c r="K10" s="6"/>
    </row>
    <row r="11" spans="1:11" ht="28.8" x14ac:dyDescent="0.3">
      <c r="A11" s="32" t="s">
        <v>20</v>
      </c>
      <c r="B11" s="17">
        <f>Intra!B11+Inter!B11+Foreign!B11</f>
        <v>2361</v>
      </c>
      <c r="C11" s="18">
        <f>((SQRT((Intra!C11/1.645)^2+(Inter!C11/1.645)^2+(Foreign!C11/1.645)^2))*1.645)</f>
        <v>482.25926637027931</v>
      </c>
      <c r="D11" s="19">
        <f t="shared" si="0"/>
        <v>6.4541701976435856E-2</v>
      </c>
      <c r="E11" s="17">
        <f>Intra!E11+Inter!E11+Foreign!E11</f>
        <v>1231</v>
      </c>
      <c r="F11" s="18">
        <f>((SQRT((Intra!F11/1.645)^2+(Inter!F11/1.645)^2+(Foreign!F11/1.645)^2))*1.645)</f>
        <v>371.12935750220566</v>
      </c>
      <c r="G11" s="19">
        <f>E11/E$8</f>
        <v>3.8629303040763174E-2</v>
      </c>
      <c r="H11" s="38">
        <f>Intra!H11+Inter!H11+Foreign!H11</f>
        <v>1130</v>
      </c>
      <c r="I11" s="39">
        <f>((SQRT((Intra!I11/1.645)^2+(Inter!I11/1.645)^2+(Foreign!I11/1.645)^2))*1.645)</f>
        <v>608.53183975861111</v>
      </c>
      <c r="K11" s="6"/>
    </row>
    <row r="12" spans="1:11" x14ac:dyDescent="0.3">
      <c r="A12" s="21"/>
      <c r="B12" s="17"/>
      <c r="C12" s="18"/>
      <c r="D12" s="22"/>
      <c r="E12" s="17"/>
      <c r="F12" s="18"/>
      <c r="G12" s="22"/>
      <c r="H12" s="17"/>
      <c r="I12" s="22"/>
    </row>
    <row r="13" spans="1:11" s="5" customFormat="1" x14ac:dyDescent="0.3">
      <c r="A13" s="11" t="s">
        <v>14</v>
      </c>
      <c r="B13" s="4"/>
      <c r="C13" s="12"/>
      <c r="D13" s="13"/>
      <c r="E13" s="4"/>
      <c r="F13" s="12"/>
      <c r="G13" s="13"/>
      <c r="H13" s="4"/>
      <c r="I13" s="13"/>
    </row>
    <row r="14" spans="1:11" x14ac:dyDescent="0.3">
      <c r="A14" s="14" t="s">
        <v>17</v>
      </c>
      <c r="B14" s="17">
        <f>Intra!B14+Inter!B14+Foreign!B14</f>
        <v>38402</v>
      </c>
      <c r="C14" s="18">
        <f>((SQRT((Intra!C14/1.645)^2+(Inter!C14/1.645)^2+(Foreign!C14/1.645)^2))*1.645)</f>
        <v>1754.352302133183</v>
      </c>
      <c r="D14" s="19">
        <f>B14/B$14</f>
        <v>1</v>
      </c>
      <c r="E14" s="17">
        <f>Intra!E14+Inter!E14+Foreign!E14</f>
        <v>33741</v>
      </c>
      <c r="F14" s="18">
        <f>((SQRT((Intra!F14/1.645)^2+(Inter!F14/1.645)^2+(Foreign!F14/1.645)^2))*1.645)</f>
        <v>1793.1338488802226</v>
      </c>
      <c r="G14" s="19">
        <f>E14/E$14</f>
        <v>1</v>
      </c>
      <c r="H14" s="17">
        <f>Intra!H14+Inter!H14+Foreign!H14</f>
        <v>4661</v>
      </c>
      <c r="I14" s="22">
        <f>((SQRT((Intra!I14/1.645)^2+(Inter!I14/1.645)^2+(Foreign!I14/1.645)^2))*1.645)</f>
        <v>2508.6014031726918</v>
      </c>
    </row>
    <row r="15" spans="1:11" ht="28.8" x14ac:dyDescent="0.3">
      <c r="A15" s="20" t="s">
        <v>21</v>
      </c>
      <c r="B15" s="17">
        <f>Intra!B15+Inter!B15+Foreign!B15</f>
        <v>12758</v>
      </c>
      <c r="C15" s="18">
        <f>((SQRT((Intra!C15/1.645)^2+(Inter!C15/1.645)^2+(Foreign!C15/1.645)^2))*1.645)</f>
        <v>1103</v>
      </c>
      <c r="D15" s="19">
        <f>B15/B$14</f>
        <v>0.33222228008957866</v>
      </c>
      <c r="E15" s="17">
        <f>Intra!E15+Inter!E15+Foreign!E15</f>
        <v>15444</v>
      </c>
      <c r="F15" s="18">
        <f>((SQRT((Intra!F15/1.645)^2+(Inter!F15/1.645)^2+(Foreign!F15/1.645)^2))*1.645)</f>
        <v>1335</v>
      </c>
      <c r="G15" s="19">
        <f>E15/E$14</f>
        <v>0.4577220592157909</v>
      </c>
      <c r="H15" s="17">
        <f>Intra!H15+Inter!H15+Foreign!H15</f>
        <v>-2686</v>
      </c>
      <c r="I15" s="22">
        <f>((SQRT((Intra!I15/1.645)^2+(Inter!I15/1.645)^2+(Foreign!I15/1.645)^2))*1.645)</f>
        <v>1731.7141796497481</v>
      </c>
    </row>
    <row r="16" spans="1:11" ht="28.8" x14ac:dyDescent="0.3">
      <c r="A16" s="20" t="s">
        <v>22</v>
      </c>
      <c r="B16" s="17">
        <f>Intra!B16+Inter!B16+Foreign!B16</f>
        <v>2890</v>
      </c>
      <c r="C16" s="18">
        <f>((SQRT((Intra!C16/1.645)^2+(Inter!C16/1.645)^2+(Foreign!C16/1.645)^2))*1.645)</f>
        <v>433.86864371604452</v>
      </c>
      <c r="D16" s="19">
        <f t="shared" ref="D16:D20" si="1">B16/B$14</f>
        <v>7.5256497057444929E-2</v>
      </c>
      <c r="E16" s="17">
        <f>Intra!E16+Inter!E16+Foreign!E16</f>
        <v>2057</v>
      </c>
      <c r="F16" s="18">
        <f>((SQRT((Intra!F16/1.645)^2+(Inter!F16/1.645)^2+(Foreign!F16/1.645)^2))*1.645)</f>
        <v>417</v>
      </c>
      <c r="G16" s="19">
        <f t="shared" ref="G16:G20" si="2">E16/E$14</f>
        <v>6.0964405322900921E-2</v>
      </c>
      <c r="H16" s="17">
        <f>Intra!H16+Inter!H16+Foreign!H16</f>
        <v>833</v>
      </c>
      <c r="I16" s="22">
        <f>((SQRT((Intra!I16/1.645)^2+(Inter!I16/1.645)^2+(Foreign!I16/1.645)^2))*1.645)</f>
        <v>601.77321309609658</v>
      </c>
    </row>
    <row r="17" spans="1:9" ht="28.8" x14ac:dyDescent="0.3">
      <c r="A17" s="20" t="s">
        <v>23</v>
      </c>
      <c r="B17" s="17">
        <f>Intra!B17+Inter!B17+Foreign!B17</f>
        <v>4737</v>
      </c>
      <c r="C17" s="18">
        <f>((SQRT((Intra!C17/1.645)^2+(Inter!C17/1.645)^2+(Foreign!C17/1.645)^2))*1.645)</f>
        <v>532</v>
      </c>
      <c r="D17" s="19">
        <f t="shared" si="1"/>
        <v>0.12335295036716838</v>
      </c>
      <c r="E17" s="17">
        <f>Intra!E17+Inter!E17+Foreign!E17</f>
        <v>3401</v>
      </c>
      <c r="F17" s="18">
        <f>((SQRT((Intra!F17/1.645)^2+(Inter!F17/1.645)^2+(Foreign!F17/1.645)^2))*1.645)</f>
        <v>510</v>
      </c>
      <c r="G17" s="19">
        <f t="shared" si="2"/>
        <v>0.10079724963694021</v>
      </c>
      <c r="H17" s="17">
        <f>Intra!H17+Inter!H17+Foreign!H17</f>
        <v>1336</v>
      </c>
      <c r="I17" s="22">
        <f>((SQRT((Intra!I17/1.645)^2+(Inter!I17/1.645)^2+(Foreign!I17/1.645)^2))*1.645)</f>
        <v>736.96947019533991</v>
      </c>
    </row>
    <row r="18" spans="1:9" ht="28.8" x14ac:dyDescent="0.3">
      <c r="A18" s="20" t="s">
        <v>24</v>
      </c>
      <c r="B18" s="17">
        <f>Intra!B18+Inter!B18+Foreign!B18</f>
        <v>11441</v>
      </c>
      <c r="C18" s="18">
        <f>((SQRT((Intra!C18/1.645)^2+(Inter!C18/1.645)^2+(Foreign!C18/1.645)^2))*1.645)</f>
        <v>854.22713607096318</v>
      </c>
      <c r="D18" s="19">
        <f t="shared" si="1"/>
        <v>0.2979271912921202</v>
      </c>
      <c r="E18" s="17">
        <f>Intra!E18+Inter!E18+Foreign!E18</f>
        <v>9112</v>
      </c>
      <c r="F18" s="18">
        <f>((SQRT((Intra!F18/1.645)^2+(Inter!F18/1.645)^2+(Foreign!F18/1.645)^2))*1.645)</f>
        <v>820.78133507043151</v>
      </c>
      <c r="G18" s="19">
        <f t="shared" si="2"/>
        <v>0.27005720043863551</v>
      </c>
      <c r="H18" s="17">
        <f>Intra!H18+Inter!H18+Foreign!H18</f>
        <v>2329</v>
      </c>
      <c r="I18" s="22">
        <f>((SQRT((Intra!I18/1.645)^2+(Inter!I18/1.645)^2+(Foreign!I18/1.645)^2))*1.645)</f>
        <v>1184.645938666908</v>
      </c>
    </row>
    <row r="19" spans="1:9" x14ac:dyDescent="0.3">
      <c r="A19" s="20" t="s">
        <v>25</v>
      </c>
      <c r="B19" s="17">
        <f>Intra!B19+Inter!B19+Foreign!B19</f>
        <v>75</v>
      </c>
      <c r="C19" s="18">
        <f>((SQRT((Intra!C19/1.645)^2+(Inter!C19/1.645)^2+(Foreign!C19/1.645)^2))*1.645)</f>
        <v>53.169540152233772</v>
      </c>
      <c r="D19" s="19">
        <f t="shared" si="1"/>
        <v>1.9530232800374981E-3</v>
      </c>
      <c r="E19" s="17">
        <f>Intra!E19+Inter!E19+Foreign!E19</f>
        <v>56</v>
      </c>
      <c r="F19" s="18">
        <f>((SQRT((Intra!F19/1.645)^2+(Inter!F19/1.645)^2+(Foreign!F19/1.645)^2))*1.645)</f>
        <v>67.067130548428864</v>
      </c>
      <c r="G19" s="19">
        <f t="shared" si="2"/>
        <v>1.6597018464183041E-3</v>
      </c>
      <c r="H19" s="17">
        <f>Intra!H19+Inter!H19+Foreign!H19</f>
        <v>19</v>
      </c>
      <c r="I19" s="22">
        <f>((SQRT((Intra!I19/1.645)^2+(Inter!I19/1.645)^2+(Foreign!I19/1.645)^2))*1.645)</f>
        <v>85.586213843118458</v>
      </c>
    </row>
    <row r="20" spans="1:9" x14ac:dyDescent="0.3">
      <c r="A20" s="20" t="s">
        <v>26</v>
      </c>
      <c r="B20" s="17">
        <f>Intra!B20+Inter!B20+Foreign!B20</f>
        <v>262</v>
      </c>
      <c r="C20" s="18">
        <f>((SQRT((Intra!C20/1.645)^2+(Inter!C20/1.645)^2+(Foreign!C20/1.645)^2))*1.645)</f>
        <v>159.4992162990151</v>
      </c>
      <c r="D20" s="19">
        <f t="shared" si="1"/>
        <v>6.8225613249309931E-3</v>
      </c>
      <c r="E20" s="17">
        <f>Intra!E20+Inter!E20+Foreign!E20</f>
        <v>64</v>
      </c>
      <c r="F20" s="18">
        <f>((SQRT((Intra!F20/1.645)^2+(Inter!F20/1.645)^2+(Foreign!F20/1.645)^2))*1.645)</f>
        <v>52.430906915673319</v>
      </c>
      <c r="G20" s="19">
        <f t="shared" si="2"/>
        <v>1.8968021101923476E-3</v>
      </c>
      <c r="H20" s="17">
        <f>Intra!H20+Inter!H20+Foreign!H20</f>
        <v>198</v>
      </c>
      <c r="I20" s="22">
        <f>((SQRT((Intra!I20/1.645)^2+(Inter!I20/1.645)^2+(Foreign!I20/1.645)^2))*1.645)</f>
        <v>167.89580101956096</v>
      </c>
    </row>
    <row r="21" spans="1:9" s="5" customFormat="1" x14ac:dyDescent="0.3">
      <c r="A21" s="20" t="s">
        <v>27</v>
      </c>
      <c r="B21" s="17">
        <f>Intra!B21+Inter!B21+Foreign!B21</f>
        <v>781</v>
      </c>
      <c r="C21" s="18">
        <f>((SQRT((Intra!C21/1.645)^2+(Inter!C21/1.645)^2+(Foreign!C21/1.645)^2))*1.645)</f>
        <v>223.44574285494903</v>
      </c>
      <c r="D21" s="19">
        <f t="shared" ref="D21:D32" si="3">B21/B$14</f>
        <v>2.033748242279048E-2</v>
      </c>
      <c r="E21" s="17">
        <f>Intra!E21+Inter!E21+Foreign!E21</f>
        <v>421</v>
      </c>
      <c r="F21" s="18">
        <f>((SQRT((Intra!F21/1.645)^2+(Inter!F21/1.645)^2+(Foreign!F21/1.645)^2))*1.645)</f>
        <v>151.99013125857877</v>
      </c>
      <c r="G21" s="19">
        <f t="shared" ref="G21:G32" si="4">E21/E$14</f>
        <v>1.2477401381109036E-2</v>
      </c>
      <c r="H21" s="17">
        <f>Intra!H21+Inter!H21+Foreign!H21</f>
        <v>360</v>
      </c>
      <c r="I21" s="22">
        <f>((SQRT((Intra!I21/1.645)^2+(Inter!I21/1.645)^2+(Foreign!I21/1.645)^2))*1.645)</f>
        <v>270.23878330099103</v>
      </c>
    </row>
    <row r="22" spans="1:9" s="5" customFormat="1" ht="28.8" x14ac:dyDescent="0.3">
      <c r="A22" s="20" t="s">
        <v>28</v>
      </c>
      <c r="B22" s="17">
        <f>Intra!B22+Inter!B22+Foreign!B22</f>
        <v>507</v>
      </c>
      <c r="C22" s="18">
        <f>((SQRT((Intra!C22/1.645)^2+(Inter!C22/1.645)^2+(Foreign!C22/1.645)^2))*1.645)</f>
        <v>162.88339387426822</v>
      </c>
      <c r="D22" s="19">
        <f t="shared" si="3"/>
        <v>1.3202437373053487E-2</v>
      </c>
      <c r="E22" s="17">
        <f>Intra!E22+Inter!E22+Foreign!E22</f>
        <v>385</v>
      </c>
      <c r="F22" s="18">
        <f>((SQRT((Intra!F22/1.645)^2+(Inter!F22/1.645)^2+(Foreign!F22/1.645)^2))*1.645)</f>
        <v>152.63354808167173</v>
      </c>
      <c r="G22" s="19">
        <f t="shared" si="4"/>
        <v>1.1410450194125841E-2</v>
      </c>
      <c r="H22" s="17">
        <f>Intra!H22+Inter!H22+Foreign!H22</f>
        <v>122</v>
      </c>
      <c r="I22" s="22">
        <f>((SQRT((Intra!I22/1.645)^2+(Inter!I22/1.645)^2+(Foreign!I22/1.645)^2))*1.645)</f>
        <v>223.22186272854191</v>
      </c>
    </row>
    <row r="23" spans="1:9" s="5" customFormat="1" x14ac:dyDescent="0.3">
      <c r="A23" s="20" t="s">
        <v>29</v>
      </c>
      <c r="B23" s="17">
        <f>Intra!B23+Inter!B23+Foreign!B23</f>
        <v>380</v>
      </c>
      <c r="C23" s="18">
        <f>((SQRT((Intra!C23/1.645)^2+(Inter!C23/1.645)^2+(Foreign!C23/1.645)^2))*1.645)</f>
        <v>173.94539373033138</v>
      </c>
      <c r="D23" s="19">
        <f t="shared" si="3"/>
        <v>9.8953179521899907E-3</v>
      </c>
      <c r="E23" s="17">
        <f>Intra!E23+Inter!E23+Foreign!E23</f>
        <v>311</v>
      </c>
      <c r="F23" s="18">
        <f>((SQRT((Intra!F23/1.645)^2+(Inter!F23/1.645)^2+(Foreign!F23/1.645)^2))*1.645)</f>
        <v>159.76545308670458</v>
      </c>
      <c r="G23" s="19">
        <f t="shared" si="4"/>
        <v>9.2172727542159383E-3</v>
      </c>
      <c r="H23" s="17">
        <f>Intra!H23+Inter!H23+Foreign!H23</f>
        <v>69</v>
      </c>
      <c r="I23" s="22">
        <f>((SQRT((Intra!I23/1.645)^2+(Inter!I23/1.645)^2+(Foreign!I23/1.645)^2))*1.645)</f>
        <v>236.18213310917488</v>
      </c>
    </row>
    <row r="24" spans="1:9" s="5" customFormat="1" x14ac:dyDescent="0.3">
      <c r="A24" s="20" t="s">
        <v>30</v>
      </c>
      <c r="B24" s="17">
        <f>Intra!B24+Inter!B24+Foreign!B24</f>
        <v>140</v>
      </c>
      <c r="C24" s="18">
        <f>((SQRT((Intra!C24/1.645)^2+(Inter!C24/1.645)^2+(Foreign!C24/1.645)^2))*1.645)</f>
        <v>91.766006778109286</v>
      </c>
      <c r="D24" s="19">
        <f t="shared" si="3"/>
        <v>3.6456434560699965E-3</v>
      </c>
      <c r="E24" s="17">
        <f>Intra!E24+Inter!E24+Foreign!E24</f>
        <v>363</v>
      </c>
      <c r="F24" s="18">
        <f>((SQRT((Intra!F24/1.645)^2+(Inter!F24/1.645)^2+(Foreign!F24/1.645)^2))*1.645)</f>
        <v>203.29535164385828</v>
      </c>
      <c r="G24" s="19">
        <f t="shared" si="4"/>
        <v>1.0758424468747221E-2</v>
      </c>
      <c r="H24" s="17">
        <f>Intra!H24+Inter!H24+Foreign!H24</f>
        <v>-223</v>
      </c>
      <c r="I24" s="22">
        <f>((SQRT((Intra!I24/1.645)^2+(Inter!I24/1.645)^2+(Foreign!I24/1.645)^2))*1.645)</f>
        <v>223.04708023195462</v>
      </c>
    </row>
    <row r="25" spans="1:9" s="5" customFormat="1" x14ac:dyDescent="0.3">
      <c r="A25" s="20" t="s">
        <v>31</v>
      </c>
      <c r="B25" s="17">
        <f>Intra!B25+Inter!B25+Foreign!B25</f>
        <v>1317</v>
      </c>
      <c r="C25" s="18">
        <f>((SQRT((Intra!C25/1.645)^2+(Inter!C25/1.645)^2+(Foreign!C25/1.645)^2))*1.645)</f>
        <v>389.85894885201748</v>
      </c>
      <c r="D25" s="19">
        <f t="shared" si="3"/>
        <v>3.4295088797458469E-2</v>
      </c>
      <c r="E25" s="17">
        <f>Intra!E25+Inter!E25+Foreign!E25</f>
        <v>317</v>
      </c>
      <c r="F25" s="18">
        <f>((SQRT((Intra!F25/1.645)^2+(Inter!F25/1.645)^2+(Foreign!F25/1.645)^2))*1.645)</f>
        <v>117.4137981669957</v>
      </c>
      <c r="G25" s="19">
        <f t="shared" si="4"/>
        <v>9.395097952046471E-3</v>
      </c>
      <c r="H25" s="17">
        <f>Intra!H25+Inter!H25+Foreign!H25</f>
        <v>1000</v>
      </c>
      <c r="I25" s="22">
        <f>((SQRT((Intra!I25/1.645)^2+(Inter!I25/1.645)^2+(Foreign!I25/1.645)^2))*1.645)</f>
        <v>407.15598976313737</v>
      </c>
    </row>
    <row r="26" spans="1:9" s="5" customFormat="1" x14ac:dyDescent="0.3">
      <c r="A26" s="20" t="s">
        <v>32</v>
      </c>
      <c r="B26" s="17">
        <f>Intra!B26+Inter!B26+Foreign!B26</f>
        <v>112</v>
      </c>
      <c r="C26" s="18">
        <f>((SQRT((Intra!C26/1.645)^2+(Inter!C26/1.645)^2+(Foreign!C26/1.645)^2))*1.645)</f>
        <v>63.960925571789531</v>
      </c>
      <c r="D26" s="19">
        <f t="shared" si="3"/>
        <v>2.9165147648559969E-3</v>
      </c>
      <c r="E26" s="17">
        <f>Intra!E26+Inter!E26+Foreign!E26</f>
        <v>107</v>
      </c>
      <c r="F26" s="18">
        <f>((SQRT((Intra!F26/1.645)^2+(Inter!F26/1.645)^2+(Foreign!F26/1.645)^2))*1.645)</f>
        <v>71.867934435323804</v>
      </c>
      <c r="G26" s="19">
        <f t="shared" si="4"/>
        <v>3.1712160279778311E-3</v>
      </c>
      <c r="H26" s="17">
        <f>Intra!H26+Inter!H26+Foreign!H26</f>
        <v>5</v>
      </c>
      <c r="I26" s="22">
        <f>((SQRT((Intra!I26/1.645)^2+(Inter!I26/1.645)^2+(Foreign!I26/1.645)^2))*1.645)</f>
        <v>96.208107766445551</v>
      </c>
    </row>
    <row r="27" spans="1:9" s="5" customFormat="1" x14ac:dyDescent="0.3">
      <c r="A27" s="20" t="s">
        <v>33</v>
      </c>
      <c r="B27" s="17">
        <f>Intra!B27+Inter!B27+Foreign!B27</f>
        <v>170</v>
      </c>
      <c r="C27" s="18">
        <f>((SQRT((Intra!C27/1.645)^2+(Inter!C27/1.645)^2+(Foreign!C27/1.645)^2))*1.645)</f>
        <v>91.487704091861431</v>
      </c>
      <c r="D27" s="19">
        <f t="shared" si="3"/>
        <v>4.426852768084996E-3</v>
      </c>
      <c r="E27" s="17">
        <f>Intra!E27+Inter!E27+Foreign!E27</f>
        <v>95</v>
      </c>
      <c r="F27" s="18">
        <f>((SQRT((Intra!F27/1.645)^2+(Inter!F27/1.645)^2+(Foreign!F27/1.645)^2))*1.645)</f>
        <v>79.831071645068107</v>
      </c>
      <c r="G27" s="19">
        <f t="shared" si="4"/>
        <v>2.8155656323167661E-3</v>
      </c>
      <c r="H27" s="17">
        <f>Intra!H27+Inter!H27+Foreign!H27</f>
        <v>75</v>
      </c>
      <c r="I27" s="22">
        <f>((SQRT((Intra!I27/1.645)^2+(Inter!I27/1.645)^2+(Foreign!I27/1.645)^2))*1.645)</f>
        <v>121.42075605101461</v>
      </c>
    </row>
    <row r="28" spans="1:9" s="5" customFormat="1" x14ac:dyDescent="0.3">
      <c r="A28" s="20" t="s">
        <v>34</v>
      </c>
      <c r="B28" s="17">
        <f>Intra!B28+Inter!B28+Foreign!B28</f>
        <v>634</v>
      </c>
      <c r="C28" s="18">
        <f>((SQRT((Intra!C28/1.645)^2+(Inter!C28/1.645)^2+(Foreign!C28/1.645)^2))*1.645)</f>
        <v>231.09521847065554</v>
      </c>
      <c r="D28" s="19">
        <f t="shared" si="3"/>
        <v>1.6509556793916982E-2</v>
      </c>
      <c r="E28" s="17">
        <f>Intra!E28+Inter!E28+Foreign!E28</f>
        <v>210</v>
      </c>
      <c r="F28" s="18">
        <f>((SQRT((Intra!F28/1.645)^2+(Inter!F28/1.645)^2+(Foreign!F28/1.645)^2))*1.645)</f>
        <v>105.8158778255891</v>
      </c>
      <c r="G28" s="19">
        <f t="shared" si="4"/>
        <v>6.2238819240686407E-3</v>
      </c>
      <c r="H28" s="17">
        <f>Intra!H28+Inter!H28+Foreign!H28</f>
        <v>424</v>
      </c>
      <c r="I28" s="22">
        <f>((SQRT((Intra!I28/1.645)^2+(Inter!I28/1.645)^2+(Foreign!I28/1.645)^2))*1.645)</f>
        <v>254.16923495970161</v>
      </c>
    </row>
    <row r="29" spans="1:9" s="5" customFormat="1" x14ac:dyDescent="0.3">
      <c r="A29" s="20" t="s">
        <v>35</v>
      </c>
      <c r="B29" s="17">
        <f>Intra!B29+Inter!B29+Foreign!B29</f>
        <v>452</v>
      </c>
      <c r="C29" s="18">
        <f>((SQRT((Intra!C29/1.645)^2+(Inter!C29/1.645)^2+(Foreign!C29/1.645)^2))*1.645)</f>
        <v>286.6827514867262</v>
      </c>
      <c r="D29" s="19">
        <f t="shared" si="3"/>
        <v>1.1770220301025988E-2</v>
      </c>
      <c r="E29" s="17">
        <f>Intra!E29+Inter!E29+Foreign!E29</f>
        <v>499</v>
      </c>
      <c r="F29" s="18">
        <f>((SQRT((Intra!F29/1.645)^2+(Inter!F29/1.645)^2+(Foreign!F29/1.645)^2))*1.645)</f>
        <v>219.49487465542336</v>
      </c>
      <c r="G29" s="19">
        <f t="shared" si="4"/>
        <v>1.4789128952905959E-2</v>
      </c>
      <c r="H29" s="17">
        <f>Intra!H29+Inter!H29+Foreign!H29</f>
        <v>-47</v>
      </c>
      <c r="I29" s="22">
        <f>((SQRT((Intra!I29/1.645)^2+(Inter!I29/1.645)^2+(Foreign!I29/1.645)^2))*1.645)</f>
        <v>361.06093668520828</v>
      </c>
    </row>
    <row r="30" spans="1:9" x14ac:dyDescent="0.3">
      <c r="A30" s="34" t="s">
        <v>36</v>
      </c>
      <c r="B30" s="17">
        <f>Intra!B30+Inter!B30+Foreign!B30</f>
        <v>393</v>
      </c>
      <c r="C30" s="18">
        <f>((SQRT((Intra!C30/1.645)^2+(Inter!C30/1.645)^2+(Foreign!C30/1.645)^2))*1.645)</f>
        <v>193.89945848299834</v>
      </c>
      <c r="D30" s="19">
        <f t="shared" si="3"/>
        <v>1.023384198739649E-2</v>
      </c>
      <c r="E30" s="17">
        <f>Intra!E30+Inter!E30+Foreign!E30</f>
        <v>297</v>
      </c>
      <c r="F30" s="18">
        <f>((SQRT((Intra!F30/1.645)^2+(Inter!F30/1.645)^2+(Foreign!F30/1.645)^2))*1.645)</f>
        <v>217.89217516927951</v>
      </c>
      <c r="G30" s="19">
        <f t="shared" si="4"/>
        <v>8.8023472926113625E-3</v>
      </c>
      <c r="H30" s="17">
        <f>Intra!H30+Inter!H30+Foreign!H30</f>
        <v>96</v>
      </c>
      <c r="I30" s="22">
        <f>((SQRT((Intra!I30/1.645)^2+(Inter!I30/1.645)^2+(Foreign!I30/1.645)^2))*1.645)</f>
        <v>291.67447608592698</v>
      </c>
    </row>
    <row r="31" spans="1:9" s="5" customFormat="1" x14ac:dyDescent="0.3">
      <c r="A31" s="35" t="s">
        <v>38</v>
      </c>
      <c r="B31" s="17">
        <f>Intra!B31+Inter!B31+Foreign!B31</f>
        <v>1209</v>
      </c>
      <c r="C31" s="18">
        <f>((SQRT((Intra!C31/1.645)^2+(Inter!C31/1.645)^2+(Foreign!C31/1.645)^2))*1.645)</f>
        <v>399.04385723877522</v>
      </c>
      <c r="D31" s="19">
        <f t="shared" si="3"/>
        <v>3.1482735274204469E-2</v>
      </c>
      <c r="E31" s="17">
        <f>Intra!E31+Inter!E31+Foreign!E31</f>
        <v>593</v>
      </c>
      <c r="F31" s="18">
        <f>((SQRT((Intra!F31/1.645)^2+(Inter!F31/1.645)^2+(Foreign!F31/1.645)^2))*1.645)</f>
        <v>266.39069052802876</v>
      </c>
      <c r="G31" s="19">
        <f t="shared" si="4"/>
        <v>1.7575057052250969E-2</v>
      </c>
      <c r="H31" s="17">
        <f>Intra!H31+Inter!H31+Foreign!H31</f>
        <v>616</v>
      </c>
      <c r="I31" s="22">
        <f>((SQRT((Intra!I31/1.645)^2+(Inter!I31/1.645)^2+(Foreign!I31/1.645)^2))*1.645)</f>
        <v>479.79162143580623</v>
      </c>
    </row>
    <row r="32" spans="1:9" s="5" customFormat="1" x14ac:dyDescent="0.3">
      <c r="A32" s="34" t="s">
        <v>37</v>
      </c>
      <c r="B32" s="17">
        <f>Intra!B32+Inter!B32+Foreign!B32</f>
        <v>144</v>
      </c>
      <c r="C32" s="18">
        <f>((SQRT((Intra!C32/1.645)^2+(Inter!C32/1.645)^2+(Foreign!C32/1.645)^2))*1.645)</f>
        <v>141</v>
      </c>
      <c r="D32" s="19">
        <f t="shared" si="3"/>
        <v>3.7498046976719964E-3</v>
      </c>
      <c r="E32" s="17">
        <f>Intra!E32+Inter!E32+Foreign!E32</f>
        <v>9</v>
      </c>
      <c r="F32" s="18">
        <f>((SQRT((Intra!F32/1.645)^2+(Inter!F32/1.645)^2+(Foreign!F32/1.645)^2))*1.645)</f>
        <v>13</v>
      </c>
      <c r="G32" s="19">
        <f t="shared" si="4"/>
        <v>2.6673779674579886E-4</v>
      </c>
      <c r="H32" s="17">
        <f>Intra!H32+Inter!H32+Foreign!H32</f>
        <v>135</v>
      </c>
      <c r="I32" s="22">
        <f>((SQRT((Intra!I32/1.645)^2+(Inter!I32/1.645)^2+(Foreign!I32/1.645)^2))*1.645)</f>
        <v>141.59802258506295</v>
      </c>
    </row>
    <row r="33" spans="1:9" s="5" customFormat="1" x14ac:dyDescent="0.3">
      <c r="A33" s="33"/>
      <c r="B33" s="21"/>
      <c r="C33" s="29"/>
      <c r="D33" s="23"/>
      <c r="E33" s="21"/>
      <c r="F33" s="29"/>
      <c r="G33" s="23"/>
      <c r="H33" s="36"/>
      <c r="I33" s="37"/>
    </row>
    <row r="34" spans="1:9" x14ac:dyDescent="0.3">
      <c r="A34" s="11" t="s">
        <v>13</v>
      </c>
      <c r="B34" s="4"/>
      <c r="C34" s="12"/>
      <c r="D34" s="13"/>
      <c r="E34" s="4"/>
      <c r="F34" s="12"/>
      <c r="G34" s="13"/>
      <c r="H34" s="4"/>
      <c r="I34" s="13"/>
    </row>
    <row r="35" spans="1:9" x14ac:dyDescent="0.3">
      <c r="A35" s="14" t="s">
        <v>17</v>
      </c>
      <c r="B35" s="17">
        <f>Intra!B35+Inter!B35+Foreign!B35</f>
        <v>38402</v>
      </c>
      <c r="C35" s="18">
        <f>((SQRT((Intra!C35/1.645)^2+(Inter!C35/1.645)^2+(Foreign!C35/1.645)^2))*1.645)</f>
        <v>1806.2383563638548</v>
      </c>
      <c r="D35" s="19">
        <f>B35/B$35</f>
        <v>1</v>
      </c>
      <c r="E35" s="17">
        <f>Intra!E35+Inter!E35+Foreign!E35</f>
        <v>33741</v>
      </c>
      <c r="F35" s="18">
        <f>((SQRT((Intra!F35/1.645)^2+(Inter!F35/1.645)^2+(Foreign!F35/1.645)^2))*1.645)</f>
        <v>1866.4610898703461</v>
      </c>
      <c r="G35" s="19">
        <f>E35/E$35</f>
        <v>1</v>
      </c>
      <c r="H35" s="17">
        <f>Intra!H35+Inter!H35+Foreign!H35</f>
        <v>4661</v>
      </c>
      <c r="I35" s="22">
        <f>((SQRT((Intra!I35/1.645)^2+(Inter!I35/1.645)^2+(Foreign!I35/1.645)^2))*1.645)</f>
        <v>2597.3397929420016</v>
      </c>
    </row>
    <row r="36" spans="1:9" ht="28.8" x14ac:dyDescent="0.3">
      <c r="A36" s="20" t="s">
        <v>39</v>
      </c>
      <c r="B36" s="17">
        <f>Intra!B36+Inter!B36+Foreign!B36</f>
        <v>31712</v>
      </c>
      <c r="C36" s="18">
        <f>((SQRT((Intra!C36/1.645)^2+(Inter!C36/1.645)^2+(Foreign!C36/1.645)^2))*1.645)</f>
        <v>1636.2799271518306</v>
      </c>
      <c r="D36" s="19">
        <f t="shared" ref="D36:D39" si="5">B36/B$35</f>
        <v>0.82579032342065517</v>
      </c>
      <c r="E36" s="17">
        <f>Intra!E36+Inter!E36+Foreign!E36</f>
        <v>29875</v>
      </c>
      <c r="F36" s="18">
        <f>((SQRT((Intra!F36/1.645)^2+(Inter!F36/1.645)^2+(Foreign!F36/1.645)^2))*1.645)</f>
        <v>1776.7976812231605</v>
      </c>
      <c r="G36" s="19">
        <f t="shared" ref="G36:G39" si="6">E36/E$35</f>
        <v>0.88542129753119347</v>
      </c>
      <c r="H36" s="17">
        <f>Intra!H36+Inter!H36+Foreign!H36</f>
        <v>1837</v>
      </c>
      <c r="I36" s="22">
        <f>((SQRT((Intra!I36/1.645)^2+(Inter!I36/1.645)^2+(Foreign!I36/1.645)^2))*1.645)</f>
        <v>2415.4548225955291</v>
      </c>
    </row>
    <row r="37" spans="1:9" ht="28.8" x14ac:dyDescent="0.3">
      <c r="A37" s="20" t="s">
        <v>40</v>
      </c>
      <c r="B37" s="17">
        <f>Intra!B37+Inter!B37+Foreign!B37</f>
        <v>3532</v>
      </c>
      <c r="C37" s="18">
        <f>((SQRT((Intra!C37/1.645)^2+(Inter!C37/1.645)^2+(Foreign!C37/1.645)^2))*1.645)</f>
        <v>626.35612873189007</v>
      </c>
      <c r="D37" s="19">
        <f t="shared" si="5"/>
        <v>9.1974376334565913E-2</v>
      </c>
      <c r="E37" s="17">
        <f>Intra!E37+Inter!E37+Foreign!E37</f>
        <v>1405</v>
      </c>
      <c r="F37" s="18">
        <f>((SQRT((Intra!F37/1.645)^2+(Inter!F37/1.645)^2+(Foreign!F37/1.645)^2))*1.645)</f>
        <v>378.549864614954</v>
      </c>
      <c r="G37" s="19">
        <f t="shared" si="6"/>
        <v>4.1640733825316384E-2</v>
      </c>
      <c r="H37" s="17">
        <f>Intra!H37+Inter!H37+Foreign!H37</f>
        <v>2127</v>
      </c>
      <c r="I37" s="22">
        <f>((SQRT((Intra!I37/1.645)^2+(Inter!I37/1.645)^2+(Foreign!I37/1.645)^2))*1.645)</f>
        <v>731.86200885139544</v>
      </c>
    </row>
    <row r="38" spans="1:9" ht="28.8" x14ac:dyDescent="0.3">
      <c r="A38" s="20" t="s">
        <v>41</v>
      </c>
      <c r="B38" s="17">
        <f>Intra!B38+Inter!B38+Foreign!B38</f>
        <v>1287</v>
      </c>
      <c r="C38" s="18">
        <f>((SQRT((Intra!C38/1.645)^2+(Inter!C38/1.645)^2+(Foreign!C38/1.645)^2))*1.645)</f>
        <v>258.52659437667143</v>
      </c>
      <c r="D38" s="19">
        <f t="shared" si="5"/>
        <v>3.3513879485443467E-2</v>
      </c>
      <c r="E38" s="17">
        <f>Intra!E38+Inter!E38+Foreign!E38</f>
        <v>1163</v>
      </c>
      <c r="F38" s="18">
        <f>((SQRT((Intra!F38/1.645)^2+(Inter!F38/1.645)^2+(Foreign!F38/1.645)^2))*1.645)</f>
        <v>262.24034777280173</v>
      </c>
      <c r="G38" s="19">
        <f t="shared" si="6"/>
        <v>3.4468450846151563E-2</v>
      </c>
      <c r="H38" s="17">
        <f>Intra!H38+Inter!H38+Foreign!H38</f>
        <v>124</v>
      </c>
      <c r="I38" s="22">
        <f>((SQRT((Intra!I38/1.645)^2+(Inter!I38/1.645)^2+(Foreign!I38/1.645)^2))*1.645)</f>
        <v>368.2471995820199</v>
      </c>
    </row>
    <row r="39" spans="1:9" ht="28.8" x14ac:dyDescent="0.3">
      <c r="A39" s="24" t="s">
        <v>42</v>
      </c>
      <c r="B39" s="25">
        <f>Intra!B39+Inter!B39+Foreign!B39</f>
        <v>1667</v>
      </c>
      <c r="C39" s="26">
        <f>((SQRT((Intra!C39/1.645)^2+(Inter!C39/1.645)^2+(Foreign!C39/1.645)^2))*1.645)</f>
        <v>341.24771061503111</v>
      </c>
      <c r="D39" s="27">
        <f t="shared" si="5"/>
        <v>4.3409197437633454E-2</v>
      </c>
      <c r="E39" s="25">
        <f>Intra!E39+Inter!E39+Foreign!E39</f>
        <v>1298</v>
      </c>
      <c r="F39" s="26">
        <f>((SQRT((Intra!F39/1.645)^2+(Inter!F39/1.645)^2+(Foreign!F39/1.645)^2))*1.645)</f>
        <v>338.97050019138834</v>
      </c>
      <c r="G39" s="27">
        <f t="shared" si="6"/>
        <v>3.8469517797338551E-2</v>
      </c>
      <c r="H39" s="25">
        <f>Intra!H39+Inter!H39+Foreign!H39</f>
        <v>369</v>
      </c>
      <c r="I39" s="28">
        <f>((SQRT((Intra!I39/1.645)^2+(Inter!I39/1.645)^2+(Foreign!I39/1.645)^2))*1.645)</f>
        <v>480.989604877278</v>
      </c>
    </row>
    <row r="41" spans="1:9" x14ac:dyDescent="0.3">
      <c r="A41" s="7" t="s">
        <v>5</v>
      </c>
    </row>
    <row r="42" spans="1:9" ht="28.95" customHeight="1" x14ac:dyDescent="0.3">
      <c r="A42" s="49" t="s">
        <v>11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9" t="s">
        <v>16</v>
      </c>
    </row>
    <row r="44" spans="1:9" x14ac:dyDescent="0.3">
      <c r="A44" s="7" t="s">
        <v>12</v>
      </c>
    </row>
  </sheetData>
  <mergeCells count="6">
    <mergeCell ref="A42:I42"/>
    <mergeCell ref="A1:K1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3.88671875" style="1" customWidth="1"/>
    <col min="10" max="16384" width="8.88671875" style="1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Total!A3</f>
        <v>Baltimore City</v>
      </c>
      <c r="B3" s="55" t="s">
        <v>46</v>
      </c>
      <c r="C3" s="55"/>
      <c r="D3" s="55"/>
      <c r="E3" s="55"/>
      <c r="F3" s="55"/>
      <c r="G3" s="55"/>
      <c r="H3" s="55"/>
      <c r="I3" s="55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0"/>
      <c r="B5" s="52" t="s">
        <v>0</v>
      </c>
      <c r="C5" s="53"/>
      <c r="D5" s="54"/>
      <c r="E5" s="52" t="s">
        <v>10</v>
      </c>
      <c r="F5" s="53"/>
      <c r="G5" s="54"/>
      <c r="H5" s="52" t="s">
        <v>1</v>
      </c>
      <c r="I5" s="54"/>
    </row>
    <row r="6" spans="1:9" x14ac:dyDescent="0.3">
      <c r="A6" s="30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s="5" customFormat="1" x14ac:dyDescent="0.3">
      <c r="A7" s="30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15">
        <v>19455</v>
      </c>
      <c r="C8" s="45">
        <v>1337</v>
      </c>
      <c r="D8" s="19">
        <f>B8/B$8</f>
        <v>1</v>
      </c>
      <c r="E8" s="15">
        <v>21099</v>
      </c>
      <c r="F8" s="45">
        <v>1515</v>
      </c>
      <c r="G8" s="19">
        <f t="shared" ref="G8:G10" si="0">E8/E$8</f>
        <v>1</v>
      </c>
      <c r="H8" s="38">
        <f t="shared" ref="H8:H11" si="1">B8-E8</f>
        <v>-1644</v>
      </c>
      <c r="I8" s="39">
        <f>((SQRT((C8/1.645)^2+(F8/1.645)^2)))*1.645</f>
        <v>2020.5924873660204</v>
      </c>
    </row>
    <row r="9" spans="1:9" x14ac:dyDescent="0.3">
      <c r="A9" s="32" t="str">
        <f>Total!A9</f>
        <v>Speak only English</v>
      </c>
      <c r="B9" s="15">
        <v>17397</v>
      </c>
      <c r="C9" s="45">
        <v>1269</v>
      </c>
      <c r="D9" s="19">
        <f>B9/B$8</f>
        <v>0.89421742482652278</v>
      </c>
      <c r="E9" s="15">
        <v>18657</v>
      </c>
      <c r="F9" s="45">
        <v>1422</v>
      </c>
      <c r="G9" s="19">
        <f t="shared" si="0"/>
        <v>0.88425991753163657</v>
      </c>
      <c r="H9" s="38">
        <f t="shared" si="1"/>
        <v>-1260</v>
      </c>
      <c r="I9" s="39">
        <f t="shared" ref="I9:I11" si="2">((SQRT((C9/1.645)^2+(F9/1.645)^2)))*1.645</f>
        <v>1905.8974264109811</v>
      </c>
    </row>
    <row r="10" spans="1:9" ht="28.8" x14ac:dyDescent="0.3">
      <c r="A10" s="32" t="str">
        <f>Total!A10</f>
        <v>Speak a language other than English, speak English "very well"</v>
      </c>
      <c r="B10" s="15">
        <v>1507</v>
      </c>
      <c r="C10" s="45">
        <v>385</v>
      </c>
      <c r="D10" s="19">
        <f>B10/B$8</f>
        <v>7.7460806990490877E-2</v>
      </c>
      <c r="E10" s="15">
        <v>1660</v>
      </c>
      <c r="F10" s="45">
        <v>410</v>
      </c>
      <c r="G10" s="19">
        <f t="shared" si="0"/>
        <v>7.8676714536233941E-2</v>
      </c>
      <c r="H10" s="38">
        <f t="shared" si="1"/>
        <v>-153</v>
      </c>
      <c r="I10" s="39">
        <f t="shared" si="2"/>
        <v>562.42777314069406</v>
      </c>
    </row>
    <row r="11" spans="1:9" ht="28.8" x14ac:dyDescent="0.3">
      <c r="A11" s="32" t="str">
        <f>Total!A11</f>
        <v>Speak a language other than English, speak English less than "very well"</v>
      </c>
      <c r="B11" s="15">
        <v>551</v>
      </c>
      <c r="C11" s="45">
        <v>173</v>
      </c>
      <c r="D11" s="19">
        <f>B11/B$8</f>
        <v>2.832176818298638E-2</v>
      </c>
      <c r="E11" s="15">
        <v>782</v>
      </c>
      <c r="F11" s="45">
        <v>324</v>
      </c>
      <c r="G11" s="19">
        <f>E11/E$8</f>
        <v>3.7063367932129485E-2</v>
      </c>
      <c r="H11" s="38">
        <f t="shared" si="1"/>
        <v>-231</v>
      </c>
      <c r="I11" s="39">
        <f t="shared" si="2"/>
        <v>367.29416004069543</v>
      </c>
    </row>
    <row r="12" spans="1:9" x14ac:dyDescent="0.3">
      <c r="A12" s="4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30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6">
        <v>20546</v>
      </c>
      <c r="C14" s="47">
        <v>1338</v>
      </c>
      <c r="D14" s="19">
        <f>B14/B$14</f>
        <v>1</v>
      </c>
      <c r="E14" s="48">
        <v>22343</v>
      </c>
      <c r="F14" s="48">
        <v>1527</v>
      </c>
      <c r="G14" s="19">
        <f>E14/E$14</f>
        <v>1</v>
      </c>
      <c r="H14" s="17">
        <f t="shared" ref="H14:H20" si="3">B14-E14</f>
        <v>-1797</v>
      </c>
      <c r="I14" s="22">
        <f t="shared" ref="I14:I20" si="4">((SQRT((C14/1.645)^2+(F14/1.645)^2)))*1.645</f>
        <v>2030.2642685128455</v>
      </c>
    </row>
    <row r="15" spans="1:9" ht="28.8" x14ac:dyDescent="0.3">
      <c r="A15" s="32" t="str">
        <f>Total!A15</f>
        <v>Same state as current residence and residence 1 year ago</v>
      </c>
      <c r="B15" s="46">
        <v>12758</v>
      </c>
      <c r="C15" s="47">
        <v>1103</v>
      </c>
      <c r="D15" s="19">
        <f>B15/B$14</f>
        <v>0.6209481164216879</v>
      </c>
      <c r="E15" s="48">
        <v>15444</v>
      </c>
      <c r="F15" s="48">
        <v>1335</v>
      </c>
      <c r="G15" s="19">
        <f>E15/E$14</f>
        <v>0.69122320189768605</v>
      </c>
      <c r="H15" s="17">
        <f t="shared" si="3"/>
        <v>-2686</v>
      </c>
      <c r="I15" s="22">
        <f t="shared" si="4"/>
        <v>1731.7141796497481</v>
      </c>
    </row>
    <row r="16" spans="1:9" ht="28.8" x14ac:dyDescent="0.3">
      <c r="A16" s="32" t="str">
        <f>Total!A16</f>
        <v>Same state as current residence, different state from residence 1 year ago</v>
      </c>
      <c r="B16" s="46">
        <v>0</v>
      </c>
      <c r="C16" s="47">
        <v>0</v>
      </c>
      <c r="D16" s="19">
        <f t="shared" ref="D16:D32" si="5">B16/B$14</f>
        <v>0</v>
      </c>
      <c r="E16" s="48">
        <v>0</v>
      </c>
      <c r="F16" s="48">
        <v>0</v>
      </c>
      <c r="G16" s="19">
        <f t="shared" ref="G16:G32" si="6">E16/E$14</f>
        <v>0</v>
      </c>
      <c r="H16" s="17">
        <f t="shared" si="3"/>
        <v>0</v>
      </c>
      <c r="I16" s="22">
        <f t="shared" si="4"/>
        <v>0</v>
      </c>
    </row>
    <row r="17" spans="1:9" ht="28.8" x14ac:dyDescent="0.3">
      <c r="A17" s="32" t="str">
        <f>Total!A17</f>
        <v>Different state than current residence, same state as residence 1 year ago</v>
      </c>
      <c r="B17" s="46">
        <v>0</v>
      </c>
      <c r="C17" s="47">
        <v>0</v>
      </c>
      <c r="D17" s="19">
        <f t="shared" si="5"/>
        <v>0</v>
      </c>
      <c r="E17" s="48">
        <v>0</v>
      </c>
      <c r="F17" s="48">
        <v>0</v>
      </c>
      <c r="G17" s="19">
        <f t="shared" si="6"/>
        <v>0</v>
      </c>
      <c r="H17" s="17">
        <f t="shared" si="3"/>
        <v>0</v>
      </c>
      <c r="I17" s="22">
        <f t="shared" si="4"/>
        <v>0</v>
      </c>
    </row>
    <row r="18" spans="1:9" ht="28.8" x14ac:dyDescent="0.3">
      <c r="A18" s="32" t="str">
        <f>Total!A18</f>
        <v>Different state than current residence or residence 1 year ago</v>
      </c>
      <c r="B18" s="46">
        <v>5709</v>
      </c>
      <c r="C18" s="47">
        <v>626</v>
      </c>
      <c r="D18" s="19">
        <f t="shared" si="5"/>
        <v>0.2778643044874915</v>
      </c>
      <c r="E18" s="48">
        <v>5006</v>
      </c>
      <c r="F18" s="48">
        <v>619</v>
      </c>
      <c r="G18" s="19">
        <f t="shared" si="6"/>
        <v>0.22405227588058899</v>
      </c>
      <c r="H18" s="17">
        <f t="shared" si="3"/>
        <v>703</v>
      </c>
      <c r="I18" s="22">
        <f t="shared" si="4"/>
        <v>880.36185742000418</v>
      </c>
    </row>
    <row r="19" spans="1:9" x14ac:dyDescent="0.3">
      <c r="A19" s="32" t="str">
        <f>Total!A19</f>
        <v>Born in U.S. Island Area</v>
      </c>
      <c r="B19" s="46">
        <v>25</v>
      </c>
      <c r="C19" s="47">
        <v>37</v>
      </c>
      <c r="D19" s="19">
        <f t="shared" si="5"/>
        <v>1.216781855348973E-3</v>
      </c>
      <c r="E19" s="48">
        <v>1</v>
      </c>
      <c r="F19" s="48">
        <v>3</v>
      </c>
      <c r="G19" s="19">
        <f t="shared" si="6"/>
        <v>4.4756747079622256E-5</v>
      </c>
      <c r="H19" s="17">
        <f t="shared" si="3"/>
        <v>24</v>
      </c>
      <c r="I19" s="22">
        <f t="shared" si="4"/>
        <v>37.121422386541177</v>
      </c>
    </row>
    <row r="20" spans="1:9" x14ac:dyDescent="0.3">
      <c r="A20" s="32" t="str">
        <f>Total!A20</f>
        <v>Born in Germany</v>
      </c>
      <c r="B20" s="46">
        <v>170</v>
      </c>
      <c r="C20" s="47">
        <v>148</v>
      </c>
      <c r="D20" s="19">
        <f t="shared" si="5"/>
        <v>8.2741166163730166E-3</v>
      </c>
      <c r="E20" s="48">
        <v>38</v>
      </c>
      <c r="F20" s="48">
        <v>43</v>
      </c>
      <c r="G20" s="19">
        <f t="shared" si="6"/>
        <v>1.7007563890256456E-3</v>
      </c>
      <c r="H20" s="17">
        <f t="shared" si="3"/>
        <v>132</v>
      </c>
      <c r="I20" s="22">
        <f t="shared" si="4"/>
        <v>154.12008305214476</v>
      </c>
    </row>
    <row r="21" spans="1:9" s="5" customFormat="1" x14ac:dyDescent="0.3">
      <c r="A21" s="32" t="str">
        <f>Total!A21</f>
        <v>Born in remainder of Europe</v>
      </c>
      <c r="B21" s="46">
        <v>186</v>
      </c>
      <c r="C21" s="47">
        <v>98</v>
      </c>
      <c r="D21" s="19">
        <f t="shared" si="5"/>
        <v>9.05285700379636E-3</v>
      </c>
      <c r="E21" s="48">
        <v>254</v>
      </c>
      <c r="F21" s="48">
        <v>126</v>
      </c>
      <c r="G21" s="19">
        <f t="shared" si="6"/>
        <v>1.1368213758224052E-2</v>
      </c>
      <c r="H21" s="17">
        <f t="shared" ref="H21:H32" si="7">B21-E21</f>
        <v>-68</v>
      </c>
      <c r="I21" s="22">
        <f t="shared" ref="I21:I32" si="8">((SQRT((C21/1.645)^2+(F21/1.645)^2)))*1.645</f>
        <v>159.62455951387932</v>
      </c>
    </row>
    <row r="22" spans="1:9" s="5" customFormat="1" ht="28.8" x14ac:dyDescent="0.3">
      <c r="A22" s="32" t="str">
        <f>Total!A22</f>
        <v>Born in China (People's Republic, Hong Kong, Macau, Paracel Islands, or Taiwan)</v>
      </c>
      <c r="B22" s="46">
        <v>58</v>
      </c>
      <c r="C22" s="47">
        <v>51</v>
      </c>
      <c r="D22" s="19">
        <f t="shared" si="5"/>
        <v>2.8229339044096176E-3</v>
      </c>
      <c r="E22" s="48">
        <v>130</v>
      </c>
      <c r="F22" s="48">
        <v>89</v>
      </c>
      <c r="G22" s="19">
        <f t="shared" si="6"/>
        <v>5.8183771203508929E-3</v>
      </c>
      <c r="H22" s="17">
        <f t="shared" si="7"/>
        <v>-72</v>
      </c>
      <c r="I22" s="22">
        <f t="shared" si="8"/>
        <v>102.57680049601859</v>
      </c>
    </row>
    <row r="23" spans="1:9" s="5" customFormat="1" x14ac:dyDescent="0.3">
      <c r="A23" s="32" t="str">
        <f>Total!A23</f>
        <v>Born in India</v>
      </c>
      <c r="B23" s="46">
        <v>64</v>
      </c>
      <c r="C23" s="47">
        <v>76</v>
      </c>
      <c r="D23" s="19">
        <f t="shared" si="5"/>
        <v>3.114961549693371E-3</v>
      </c>
      <c r="E23" s="48">
        <v>174</v>
      </c>
      <c r="F23" s="48">
        <v>134</v>
      </c>
      <c r="G23" s="19">
        <f t="shared" si="6"/>
        <v>7.7876739918542716E-3</v>
      </c>
      <c r="H23" s="17">
        <f t="shared" si="7"/>
        <v>-110</v>
      </c>
      <c r="I23" s="22">
        <f t="shared" si="8"/>
        <v>154.05193929321371</v>
      </c>
    </row>
    <row r="24" spans="1:9" s="5" customFormat="1" x14ac:dyDescent="0.3">
      <c r="A24" s="32" t="str">
        <f>Total!A24</f>
        <v>Born in the Philippines</v>
      </c>
      <c r="B24" s="46">
        <v>46</v>
      </c>
      <c r="C24" s="47">
        <v>64</v>
      </c>
      <c r="D24" s="19">
        <f t="shared" si="5"/>
        <v>2.2388786138421105E-3</v>
      </c>
      <c r="E24" s="48">
        <v>213</v>
      </c>
      <c r="F24" s="48">
        <v>135</v>
      </c>
      <c r="G24" s="19">
        <f t="shared" si="6"/>
        <v>9.5331871279595391E-3</v>
      </c>
      <c r="H24" s="17">
        <f t="shared" si="7"/>
        <v>-167</v>
      </c>
      <c r="I24" s="22">
        <f t="shared" si="8"/>
        <v>149.4021418855834</v>
      </c>
    </row>
    <row r="25" spans="1:9" s="5" customFormat="1" x14ac:dyDescent="0.3">
      <c r="A25" s="32" t="str">
        <f>Total!A25</f>
        <v>Born in remainder of Asia</v>
      </c>
      <c r="B25" s="46">
        <v>354</v>
      </c>
      <c r="C25" s="47">
        <v>158</v>
      </c>
      <c r="D25" s="19">
        <f t="shared" si="5"/>
        <v>1.7229631071741459E-2</v>
      </c>
      <c r="E25" s="48">
        <v>182</v>
      </c>
      <c r="F25" s="48">
        <v>85</v>
      </c>
      <c r="G25" s="19">
        <f t="shared" si="6"/>
        <v>8.1457279684912509E-3</v>
      </c>
      <c r="H25" s="17">
        <f t="shared" si="7"/>
        <v>172</v>
      </c>
      <c r="I25" s="22">
        <f t="shared" si="8"/>
        <v>179.41293152947478</v>
      </c>
    </row>
    <row r="26" spans="1:9" s="5" customFormat="1" x14ac:dyDescent="0.3">
      <c r="A26" s="32" t="str">
        <f>Total!A26</f>
        <v>Born in Northern America</v>
      </c>
      <c r="B26" s="46">
        <v>30</v>
      </c>
      <c r="C26" s="47">
        <v>35</v>
      </c>
      <c r="D26" s="19">
        <f t="shared" si="5"/>
        <v>1.4601382264187676E-3</v>
      </c>
      <c r="E26" s="48">
        <v>18</v>
      </c>
      <c r="F26" s="48">
        <v>26</v>
      </c>
      <c r="G26" s="19">
        <f t="shared" si="6"/>
        <v>8.0562144743320059E-4</v>
      </c>
      <c r="H26" s="17">
        <f t="shared" si="7"/>
        <v>12</v>
      </c>
      <c r="I26" s="22">
        <f t="shared" si="8"/>
        <v>43.600458713183279</v>
      </c>
    </row>
    <row r="27" spans="1:9" s="5" customFormat="1" x14ac:dyDescent="0.3">
      <c r="A27" s="32" t="str">
        <f>Total!A27</f>
        <v>Born in Mexico</v>
      </c>
      <c r="B27" s="46">
        <v>81</v>
      </c>
      <c r="C27" s="47">
        <v>51</v>
      </c>
      <c r="D27" s="19">
        <f t="shared" si="5"/>
        <v>3.9423732113306725E-3</v>
      </c>
      <c r="E27" s="48">
        <v>10</v>
      </c>
      <c r="F27" s="48">
        <v>17</v>
      </c>
      <c r="G27" s="19">
        <f t="shared" si="6"/>
        <v>4.4756747079622254E-4</v>
      </c>
      <c r="H27" s="17">
        <f t="shared" si="7"/>
        <v>71</v>
      </c>
      <c r="I27" s="22">
        <f t="shared" si="8"/>
        <v>53.758720222862451</v>
      </c>
    </row>
    <row r="28" spans="1:9" s="5" customFormat="1" x14ac:dyDescent="0.3">
      <c r="A28" s="32" t="str">
        <f>Total!A28</f>
        <v>Born in remainder of Central America</v>
      </c>
      <c r="B28" s="46">
        <v>453</v>
      </c>
      <c r="C28" s="47">
        <v>195</v>
      </c>
      <c r="D28" s="19">
        <f t="shared" si="5"/>
        <v>2.2048087218923391E-2</v>
      </c>
      <c r="E28" s="48">
        <v>96</v>
      </c>
      <c r="F28" s="48">
        <v>54</v>
      </c>
      <c r="G28" s="19">
        <f t="shared" si="6"/>
        <v>4.2966477196437359E-3</v>
      </c>
      <c r="H28" s="17">
        <f t="shared" si="7"/>
        <v>357</v>
      </c>
      <c r="I28" s="22">
        <f t="shared" si="8"/>
        <v>202.33882474700698</v>
      </c>
    </row>
    <row r="29" spans="1:9" s="5" customFormat="1" x14ac:dyDescent="0.3">
      <c r="A29" s="32" t="str">
        <f>Total!A29</f>
        <v>Born in the Caribbean</v>
      </c>
      <c r="B29" s="46">
        <v>230</v>
      </c>
      <c r="C29" s="47">
        <v>221</v>
      </c>
      <c r="D29" s="19">
        <f t="shared" si="5"/>
        <v>1.1194393069210553E-2</v>
      </c>
      <c r="E29" s="48">
        <v>263</v>
      </c>
      <c r="F29" s="48">
        <v>163</v>
      </c>
      <c r="G29" s="19">
        <f t="shared" si="6"/>
        <v>1.1771024481940652E-2</v>
      </c>
      <c r="H29" s="17">
        <f t="shared" si="7"/>
        <v>-33</v>
      </c>
      <c r="I29" s="22">
        <f t="shared" si="8"/>
        <v>274.60881267723363</v>
      </c>
    </row>
    <row r="30" spans="1:9" s="5" customFormat="1" x14ac:dyDescent="0.3">
      <c r="A30" s="42" t="str">
        <f>Total!A30</f>
        <v>Born in South America</v>
      </c>
      <c r="B30" s="46">
        <v>60</v>
      </c>
      <c r="C30" s="47">
        <v>45</v>
      </c>
      <c r="D30" s="19">
        <f t="shared" si="5"/>
        <v>2.9202764528375351E-3</v>
      </c>
      <c r="E30" s="48">
        <v>54</v>
      </c>
      <c r="F30" s="48">
        <v>41</v>
      </c>
      <c r="G30" s="19">
        <f t="shared" si="6"/>
        <v>2.4168643422996018E-3</v>
      </c>
      <c r="H30" s="17">
        <f t="shared" si="7"/>
        <v>6</v>
      </c>
      <c r="I30" s="22">
        <f t="shared" si="8"/>
        <v>60.876925020897694</v>
      </c>
    </row>
    <row r="31" spans="1:9" s="5" customFormat="1" x14ac:dyDescent="0.3">
      <c r="A31" s="40" t="str">
        <f>Total!A31</f>
        <v>Born in Africa</v>
      </c>
      <c r="B31" s="46">
        <v>322</v>
      </c>
      <c r="C31" s="47">
        <v>138</v>
      </c>
      <c r="D31" s="19">
        <f t="shared" si="5"/>
        <v>1.5672150296894772E-2</v>
      </c>
      <c r="E31" s="48">
        <v>451</v>
      </c>
      <c r="F31" s="48">
        <v>250</v>
      </c>
      <c r="G31" s="19">
        <f t="shared" si="6"/>
        <v>2.0185292932909635E-2</v>
      </c>
      <c r="H31" s="17">
        <f t="shared" si="7"/>
        <v>-129</v>
      </c>
      <c r="I31" s="22">
        <f t="shared" si="8"/>
        <v>285.55910071296972</v>
      </c>
    </row>
    <row r="32" spans="1:9" s="5" customFormat="1" x14ac:dyDescent="0.3">
      <c r="A32" s="42" t="str">
        <f>Total!A32</f>
        <v>Born in Oceania or At Sea</v>
      </c>
      <c r="B32" s="46">
        <v>0</v>
      </c>
      <c r="C32" s="47">
        <v>0</v>
      </c>
      <c r="D32" s="19">
        <f t="shared" si="5"/>
        <v>0</v>
      </c>
      <c r="E32" s="48">
        <v>9</v>
      </c>
      <c r="F32" s="48">
        <v>13</v>
      </c>
      <c r="G32" s="19">
        <f t="shared" si="6"/>
        <v>4.0281072371660029E-4</v>
      </c>
      <c r="H32" s="17">
        <f t="shared" si="7"/>
        <v>-9</v>
      </c>
      <c r="I32" s="22">
        <f t="shared" si="8"/>
        <v>13</v>
      </c>
    </row>
    <row r="33" spans="1:9" x14ac:dyDescent="0.3">
      <c r="A33" s="4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30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31" t="str">
        <f>Total!A35</f>
        <v>Total</v>
      </c>
      <c r="B35" s="17">
        <v>20546</v>
      </c>
      <c r="C35" s="18">
        <v>1394</v>
      </c>
      <c r="D35" s="19">
        <f>B35/B$35</f>
        <v>1</v>
      </c>
      <c r="E35" s="17">
        <v>22343</v>
      </c>
      <c r="F35" s="18">
        <v>1594</v>
      </c>
      <c r="G35" s="19">
        <f>E35/E$35</f>
        <v>1</v>
      </c>
      <c r="H35" s="17">
        <f t="shared" ref="H35:H39" si="9">B35-E35</f>
        <v>-1797</v>
      </c>
      <c r="I35" s="22">
        <f t="shared" ref="I35:I39" si="10">((SQRT((C35/1.645)^2+(F35/1.645)^2)))*1.645</f>
        <v>2117.5627499557127</v>
      </c>
    </row>
    <row r="36" spans="1:9" ht="28.8" x14ac:dyDescent="0.3">
      <c r="A36" s="32" t="str">
        <f>Total!A36</f>
        <v>Born in the United States (or Puerto Rico for those living in Puerto Rico)</v>
      </c>
      <c r="B36" s="17">
        <v>18443</v>
      </c>
      <c r="C36" s="18">
        <v>1346</v>
      </c>
      <c r="D36" s="19">
        <f t="shared" ref="D36:D39" si="11">B36/B$35</f>
        <v>0.89764431032804437</v>
      </c>
      <c r="E36" s="17">
        <v>20444</v>
      </c>
      <c r="F36" s="18">
        <v>1543</v>
      </c>
      <c r="G36" s="19">
        <f t="shared" ref="G36:G39" si="12">E36/E$35</f>
        <v>0.9150069372957973</v>
      </c>
      <c r="H36" s="17">
        <f t="shared" si="9"/>
        <v>-2001</v>
      </c>
      <c r="I36" s="22">
        <f t="shared" si="10"/>
        <v>2047.5753954372472</v>
      </c>
    </row>
    <row r="37" spans="1:9" ht="28.8" x14ac:dyDescent="0.3">
      <c r="A37" s="32" t="str">
        <f>Total!A37</f>
        <v>Entered the United States (or Puerto Rico) 5 years ago or less</v>
      </c>
      <c r="B37" s="17">
        <v>546</v>
      </c>
      <c r="C37" s="18">
        <v>211</v>
      </c>
      <c r="D37" s="19">
        <f t="shared" si="11"/>
        <v>2.6574515720821573E-2</v>
      </c>
      <c r="E37" s="17">
        <v>701</v>
      </c>
      <c r="F37" s="18">
        <v>286</v>
      </c>
      <c r="G37" s="19">
        <f t="shared" si="12"/>
        <v>3.1374479702815199E-2</v>
      </c>
      <c r="H37" s="17">
        <f t="shared" si="9"/>
        <v>-155</v>
      </c>
      <c r="I37" s="22">
        <f t="shared" si="10"/>
        <v>355.41102965439887</v>
      </c>
    </row>
    <row r="38" spans="1:9" ht="28.8" x14ac:dyDescent="0.3">
      <c r="A38" s="32" t="str">
        <f>Total!A38</f>
        <v xml:space="preserve"> Entered the United States (or Puerto Rico) 6 to 15 years ago</v>
      </c>
      <c r="B38" s="17">
        <v>637</v>
      </c>
      <c r="C38" s="18">
        <v>184</v>
      </c>
      <c r="D38" s="19">
        <f t="shared" si="11"/>
        <v>3.1003601674291833E-2</v>
      </c>
      <c r="E38" s="17">
        <v>517</v>
      </c>
      <c r="F38" s="18">
        <v>161</v>
      </c>
      <c r="G38" s="19">
        <f t="shared" si="12"/>
        <v>2.3139238240164704E-2</v>
      </c>
      <c r="H38" s="17">
        <f t="shared" si="9"/>
        <v>120</v>
      </c>
      <c r="I38" s="22">
        <f t="shared" si="10"/>
        <v>244.49335369289693</v>
      </c>
    </row>
    <row r="39" spans="1:9" ht="28.8" x14ac:dyDescent="0.3">
      <c r="A39" s="44" t="str">
        <f>Total!A39</f>
        <v>Entered the United States (or Puerto Rico) 16 years ago or more</v>
      </c>
      <c r="B39" s="25">
        <v>920</v>
      </c>
      <c r="C39" s="26">
        <v>229</v>
      </c>
      <c r="D39" s="27">
        <f t="shared" si="11"/>
        <v>4.477757227684221E-2</v>
      </c>
      <c r="E39" s="25">
        <v>681</v>
      </c>
      <c r="F39" s="26">
        <v>230</v>
      </c>
      <c r="G39" s="27">
        <f t="shared" si="12"/>
        <v>3.0479344761222753E-2</v>
      </c>
      <c r="H39" s="25">
        <f t="shared" si="9"/>
        <v>239</v>
      </c>
      <c r="I39" s="28">
        <f t="shared" si="10"/>
        <v>324.56278283253613</v>
      </c>
    </row>
    <row r="41" spans="1:9" x14ac:dyDescent="0.3">
      <c r="A41" s="7" t="s">
        <v>7</v>
      </c>
    </row>
    <row r="42" spans="1:9" ht="30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2:I2"/>
    <mergeCell ref="B3:I3"/>
    <mergeCell ref="A43:I43"/>
    <mergeCell ref="A44:I44"/>
    <mergeCell ref="A45:I45"/>
    <mergeCell ref="A42:I42"/>
    <mergeCell ref="B5:D5"/>
    <mergeCell ref="E5:G5"/>
    <mergeCell ref="H5:I5"/>
  </mergeCells>
  <pageMargins left="0.7" right="0.7" top="0.5" bottom="0.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3" sqref="A3"/>
    </sheetView>
  </sheetViews>
  <sheetFormatPr defaultColWidth="8.88671875" defaultRowHeight="14.4" x14ac:dyDescent="0.3"/>
  <cols>
    <col min="1" max="1" width="48" style="5" customWidth="1"/>
    <col min="2" max="9" width="12.886718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City</v>
      </c>
      <c r="B3" s="55" t="s">
        <v>47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13701</v>
      </c>
      <c r="C8" s="48">
        <v>961</v>
      </c>
      <c r="D8" s="19">
        <f t="shared" ref="D8" si="0">B8/B$8</f>
        <v>1</v>
      </c>
      <c r="E8" s="48">
        <v>10768</v>
      </c>
      <c r="F8" s="48">
        <v>918</v>
      </c>
      <c r="G8" s="19">
        <f t="shared" ref="G8" si="1">E8/E$8</f>
        <v>1</v>
      </c>
      <c r="H8" s="38">
        <f t="shared" ref="H8:H11" si="2">B8-E8</f>
        <v>2933</v>
      </c>
      <c r="I8" s="39">
        <f t="shared" ref="I8:I11" si="3">((SQRT((C8/1.645)^2+(F8/1.645)^2)))*1.645</f>
        <v>1329.0015048900434</v>
      </c>
    </row>
    <row r="9" spans="1:9" x14ac:dyDescent="0.3">
      <c r="A9" s="32" t="str">
        <f>Total!A9</f>
        <v>Speak only English</v>
      </c>
      <c r="B9" s="48">
        <v>11357</v>
      </c>
      <c r="C9" s="48">
        <v>859</v>
      </c>
      <c r="D9" s="19">
        <f>B9/B$8</f>
        <v>0.82891759725567482</v>
      </c>
      <c r="E9" s="48">
        <v>8679</v>
      </c>
      <c r="F9" s="48">
        <v>810</v>
      </c>
      <c r="G9" s="19">
        <f>E9/E$8</f>
        <v>0.8059992570579495</v>
      </c>
      <c r="H9" s="38">
        <f t="shared" si="2"/>
        <v>2678</v>
      </c>
      <c r="I9" s="39">
        <f t="shared" si="3"/>
        <v>1180.6697251983721</v>
      </c>
    </row>
    <row r="10" spans="1:9" ht="28.8" x14ac:dyDescent="0.3">
      <c r="A10" s="32" t="str">
        <f>Total!A10</f>
        <v>Speak a language other than English, speak English "very well"</v>
      </c>
      <c r="B10" s="48">
        <v>1797</v>
      </c>
      <c r="C10" s="48">
        <v>352</v>
      </c>
      <c r="D10" s="19">
        <f>B10/B$8</f>
        <v>0.13115830961243705</v>
      </c>
      <c r="E10" s="48">
        <v>1640</v>
      </c>
      <c r="F10" s="48">
        <v>392</v>
      </c>
      <c r="G10" s="19">
        <f>E10/E$8</f>
        <v>0.15230312035661217</v>
      </c>
      <c r="H10" s="38">
        <f t="shared" si="2"/>
        <v>157</v>
      </c>
      <c r="I10" s="39">
        <f t="shared" si="3"/>
        <v>526.84722643286261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547</v>
      </c>
      <c r="C11" s="48">
        <v>246</v>
      </c>
      <c r="D11" s="19">
        <f>B11/B$8</f>
        <v>3.9924093131888182E-2</v>
      </c>
      <c r="E11" s="48">
        <v>449</v>
      </c>
      <c r="F11" s="48">
        <v>181</v>
      </c>
      <c r="G11" s="19">
        <f>E11/E$8</f>
        <v>4.1697622585438333E-2</v>
      </c>
      <c r="H11" s="38">
        <f t="shared" si="2"/>
        <v>98</v>
      </c>
      <c r="I11" s="39">
        <f t="shared" si="3"/>
        <v>305.41283535568704</v>
      </c>
    </row>
    <row r="12" spans="1:9" x14ac:dyDescent="0.3">
      <c r="A12" s="21"/>
      <c r="B12" s="17" t="s">
        <v>43</v>
      </c>
      <c r="C12" s="18" t="s">
        <v>43</v>
      </c>
      <c r="D12" s="22"/>
      <c r="E12" s="17" t="s">
        <v>43</v>
      </c>
      <c r="F12" s="18" t="s">
        <v>43</v>
      </c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 t="s">
        <v>43</v>
      </c>
      <c r="F13" s="12" t="s">
        <v>43</v>
      </c>
      <c r="G13" s="13"/>
      <c r="H13" s="4"/>
      <c r="I13" s="13"/>
    </row>
    <row r="14" spans="1:9" x14ac:dyDescent="0.3">
      <c r="A14" s="31" t="str">
        <f>Total!A14</f>
        <v>Total</v>
      </c>
      <c r="B14" s="48">
        <v>14118</v>
      </c>
      <c r="C14" s="48">
        <v>988</v>
      </c>
      <c r="D14" s="19">
        <f>B14/B$14</f>
        <v>1</v>
      </c>
      <c r="E14" s="48">
        <v>11398</v>
      </c>
      <c r="F14" s="48">
        <v>940</v>
      </c>
      <c r="G14" s="19">
        <f>E14/E$14</f>
        <v>1</v>
      </c>
      <c r="H14" s="17">
        <f t="shared" ref="H14:H32" si="4">B14-E14</f>
        <v>2720</v>
      </c>
      <c r="I14" s="22">
        <f t="shared" ref="I14:I32" si="5">((SQRT((C14/1.645)^2+(F14/1.645)^2)))*1.645</f>
        <v>1363.7243123153594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f>E15/E$14</f>
        <v>0</v>
      </c>
      <c r="H15" s="17">
        <f t="shared" si="4"/>
        <v>0</v>
      </c>
      <c r="I15" s="22">
        <f t="shared" si="5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2407</v>
      </c>
      <c r="C16" s="48">
        <v>411</v>
      </c>
      <c r="D16" s="19">
        <f t="shared" ref="D16:D32" si="6">B16/B$14</f>
        <v>0.17049157104405724</v>
      </c>
      <c r="E16" s="48">
        <v>2057</v>
      </c>
      <c r="F16" s="48">
        <v>417</v>
      </c>
      <c r="G16" s="19">
        <f t="shared" ref="G16:G32" si="7">E16/E$14</f>
        <v>0.18047025793998947</v>
      </c>
      <c r="H16" s="17">
        <f t="shared" si="4"/>
        <v>350</v>
      </c>
      <c r="I16" s="22">
        <f t="shared" si="5"/>
        <v>585.49978650721982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4737</v>
      </c>
      <c r="C17" s="48">
        <v>532</v>
      </c>
      <c r="D17" s="19">
        <f t="shared" si="6"/>
        <v>0.33552911177220568</v>
      </c>
      <c r="E17" s="48">
        <v>3401</v>
      </c>
      <c r="F17" s="48">
        <v>510</v>
      </c>
      <c r="G17" s="19">
        <f t="shared" si="7"/>
        <v>0.29838568169854363</v>
      </c>
      <c r="H17" s="17">
        <f t="shared" si="4"/>
        <v>1336</v>
      </c>
      <c r="I17" s="22">
        <f t="shared" si="5"/>
        <v>736.96947019533991</v>
      </c>
    </row>
    <row r="18" spans="1:9" ht="28.8" x14ac:dyDescent="0.3">
      <c r="A18" s="32" t="str">
        <f>Total!A18</f>
        <v>Different state than current residence or residence 1 year ago</v>
      </c>
      <c r="B18" s="48">
        <v>5052</v>
      </c>
      <c r="C18" s="48">
        <v>552</v>
      </c>
      <c r="D18" s="19">
        <f t="shared" si="6"/>
        <v>0.35784105397365068</v>
      </c>
      <c r="E18" s="48">
        <v>4106</v>
      </c>
      <c r="F18" s="48">
        <v>539</v>
      </c>
      <c r="G18" s="19">
        <f t="shared" si="7"/>
        <v>0.36023863835760661</v>
      </c>
      <c r="H18" s="17">
        <f t="shared" si="4"/>
        <v>946</v>
      </c>
      <c r="I18" s="22">
        <f t="shared" si="5"/>
        <v>771.50826307953446</v>
      </c>
    </row>
    <row r="19" spans="1:9" x14ac:dyDescent="0.3">
      <c r="A19" s="32" t="str">
        <f>Total!A19</f>
        <v>Born in U.S. Island Area</v>
      </c>
      <c r="B19" s="48">
        <v>25</v>
      </c>
      <c r="C19" s="48">
        <v>27</v>
      </c>
      <c r="D19" s="19">
        <f t="shared" si="6"/>
        <v>1.7707890636067432E-3</v>
      </c>
      <c r="E19" s="48">
        <v>55</v>
      </c>
      <c r="F19" s="48">
        <v>67</v>
      </c>
      <c r="G19" s="19">
        <f t="shared" si="7"/>
        <v>4.8254079663098788E-3</v>
      </c>
      <c r="H19" s="17">
        <f t="shared" si="4"/>
        <v>-30</v>
      </c>
      <c r="I19" s="22">
        <f t="shared" si="5"/>
        <v>72.235725233432802</v>
      </c>
    </row>
    <row r="20" spans="1:9" x14ac:dyDescent="0.3">
      <c r="A20" s="32" t="str">
        <f>Total!A20</f>
        <v>Born in Germany</v>
      </c>
      <c r="B20" s="48">
        <v>47</v>
      </c>
      <c r="C20" s="48">
        <v>40</v>
      </c>
      <c r="D20" s="19">
        <f t="shared" si="6"/>
        <v>3.329083439580677E-3</v>
      </c>
      <c r="E20" s="48">
        <v>26</v>
      </c>
      <c r="F20" s="48">
        <v>30</v>
      </c>
      <c r="G20" s="19">
        <f t="shared" si="7"/>
        <v>2.2811019477101246E-3</v>
      </c>
      <c r="H20" s="17">
        <f t="shared" si="4"/>
        <v>21</v>
      </c>
      <c r="I20" s="22">
        <f t="shared" si="5"/>
        <v>50</v>
      </c>
    </row>
    <row r="21" spans="1:9" x14ac:dyDescent="0.3">
      <c r="A21" s="32" t="str">
        <f>Total!A21</f>
        <v>Born in remainder of Europe</v>
      </c>
      <c r="B21" s="48">
        <v>190</v>
      </c>
      <c r="C21" s="48">
        <v>110</v>
      </c>
      <c r="D21" s="19">
        <f t="shared" si="6"/>
        <v>1.3457996883411249E-2</v>
      </c>
      <c r="E21" s="48">
        <v>167</v>
      </c>
      <c r="F21" s="48">
        <v>85</v>
      </c>
      <c r="G21" s="19">
        <f t="shared" si="7"/>
        <v>1.4651693279522723E-2</v>
      </c>
      <c r="H21" s="17">
        <f t="shared" si="4"/>
        <v>23</v>
      </c>
      <c r="I21" s="22">
        <f t="shared" si="5"/>
        <v>139.01438774457844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145</v>
      </c>
      <c r="C22" s="48">
        <v>79</v>
      </c>
      <c r="D22" s="19">
        <f t="shared" si="6"/>
        <v>1.027057656891911E-2</v>
      </c>
      <c r="E22" s="48">
        <v>255</v>
      </c>
      <c r="F22" s="48">
        <v>124</v>
      </c>
      <c r="G22" s="19">
        <f t="shared" si="7"/>
        <v>2.2372346025618529E-2</v>
      </c>
      <c r="H22" s="17">
        <f t="shared" si="4"/>
        <v>-110</v>
      </c>
      <c r="I22" s="22">
        <f t="shared" si="5"/>
        <v>147.02720836634288</v>
      </c>
    </row>
    <row r="23" spans="1:9" x14ac:dyDescent="0.3">
      <c r="A23" s="32" t="str">
        <f>Total!A23</f>
        <v>Born in India</v>
      </c>
      <c r="B23" s="48">
        <v>161</v>
      </c>
      <c r="C23" s="48">
        <v>116</v>
      </c>
      <c r="D23" s="19">
        <f t="shared" si="6"/>
        <v>1.1403881569627426E-2</v>
      </c>
      <c r="E23" s="48">
        <v>137</v>
      </c>
      <c r="F23" s="48">
        <v>87</v>
      </c>
      <c r="G23" s="19">
        <f t="shared" si="7"/>
        <v>1.2019652570626425E-2</v>
      </c>
      <c r="H23" s="17">
        <f t="shared" si="4"/>
        <v>24</v>
      </c>
      <c r="I23" s="22">
        <f t="shared" si="5"/>
        <v>144.99999999999997</v>
      </c>
    </row>
    <row r="24" spans="1:9" x14ac:dyDescent="0.3">
      <c r="A24" s="32" t="str">
        <f>Total!A24</f>
        <v>Born in the Philippines</v>
      </c>
      <c r="B24" s="48">
        <v>42</v>
      </c>
      <c r="C24" s="48">
        <v>47</v>
      </c>
      <c r="D24" s="19">
        <f t="shared" si="6"/>
        <v>2.9749256268593286E-3</v>
      </c>
      <c r="E24" s="48">
        <v>150</v>
      </c>
      <c r="F24" s="48">
        <v>152</v>
      </c>
      <c r="G24" s="19">
        <f t="shared" si="7"/>
        <v>1.3160203544481488E-2</v>
      </c>
      <c r="H24" s="17">
        <f t="shared" si="4"/>
        <v>-108</v>
      </c>
      <c r="I24" s="22">
        <f t="shared" si="5"/>
        <v>159.10059710761615</v>
      </c>
    </row>
    <row r="25" spans="1:9" x14ac:dyDescent="0.3">
      <c r="A25" s="32" t="str">
        <f>Total!A25</f>
        <v>Born in remainder of Asia</v>
      </c>
      <c r="B25" s="48">
        <v>481</v>
      </c>
      <c r="C25" s="48">
        <v>255</v>
      </c>
      <c r="D25" s="19">
        <f t="shared" si="6"/>
        <v>3.4069981583793742E-2</v>
      </c>
      <c r="E25" s="48">
        <v>135</v>
      </c>
      <c r="F25" s="48">
        <v>81</v>
      </c>
      <c r="G25" s="19">
        <f t="shared" si="7"/>
        <v>1.1844183190033339E-2</v>
      </c>
      <c r="H25" s="17">
        <f t="shared" si="4"/>
        <v>346</v>
      </c>
      <c r="I25" s="22">
        <f t="shared" si="5"/>
        <v>267.5556016980396</v>
      </c>
    </row>
    <row r="26" spans="1:9" x14ac:dyDescent="0.3">
      <c r="A26" s="32" t="str">
        <f>Total!A26</f>
        <v>Born in Northern America</v>
      </c>
      <c r="B26" s="48">
        <v>57</v>
      </c>
      <c r="C26" s="48">
        <v>45</v>
      </c>
      <c r="D26" s="19">
        <f t="shared" si="6"/>
        <v>4.0373990650233744E-3</v>
      </c>
      <c r="E26" s="48">
        <v>89</v>
      </c>
      <c r="F26" s="48">
        <v>67</v>
      </c>
      <c r="G26" s="19">
        <f t="shared" si="7"/>
        <v>7.8083874363923493E-3</v>
      </c>
      <c r="H26" s="17">
        <f t="shared" si="4"/>
        <v>-32</v>
      </c>
      <c r="I26" s="22">
        <f t="shared" si="5"/>
        <v>80.709355095924295</v>
      </c>
    </row>
    <row r="27" spans="1:9" x14ac:dyDescent="0.3">
      <c r="A27" s="32" t="str">
        <f>Total!A27</f>
        <v>Born in Mexico</v>
      </c>
      <c r="B27" s="48">
        <v>81</v>
      </c>
      <c r="C27" s="48">
        <v>75</v>
      </c>
      <c r="D27" s="19">
        <f t="shared" si="6"/>
        <v>5.7373565660858482E-3</v>
      </c>
      <c r="E27" s="48">
        <v>85</v>
      </c>
      <c r="F27" s="48">
        <v>78</v>
      </c>
      <c r="G27" s="19">
        <f t="shared" si="7"/>
        <v>7.4574486752061768E-3</v>
      </c>
      <c r="H27" s="17">
        <f t="shared" si="4"/>
        <v>-4</v>
      </c>
      <c r="I27" s="22">
        <f t="shared" si="5"/>
        <v>108.20813278122858</v>
      </c>
    </row>
    <row r="28" spans="1:9" x14ac:dyDescent="0.3">
      <c r="A28" s="32" t="str">
        <f>Total!A28</f>
        <v>Born in remainder of Central America</v>
      </c>
      <c r="B28" s="48">
        <v>91</v>
      </c>
      <c r="C28" s="48">
        <v>76</v>
      </c>
      <c r="D28" s="19">
        <f t="shared" si="6"/>
        <v>6.4456721915285451E-3</v>
      </c>
      <c r="E28" s="48">
        <v>114</v>
      </c>
      <c r="F28" s="48">
        <v>91</v>
      </c>
      <c r="G28" s="19">
        <f t="shared" si="7"/>
        <v>1.0001754693805931E-2</v>
      </c>
      <c r="H28" s="17">
        <f t="shared" si="4"/>
        <v>-23</v>
      </c>
      <c r="I28" s="22">
        <f t="shared" si="5"/>
        <v>118.56221995222593</v>
      </c>
    </row>
    <row r="29" spans="1:9" x14ac:dyDescent="0.3">
      <c r="A29" s="32" t="str">
        <f>Total!A29</f>
        <v>Born in the Caribbean</v>
      </c>
      <c r="B29" s="48">
        <v>93</v>
      </c>
      <c r="C29" s="48">
        <v>111</v>
      </c>
      <c r="D29" s="19">
        <f t="shared" si="6"/>
        <v>6.5873353166170847E-3</v>
      </c>
      <c r="E29" s="48">
        <v>236</v>
      </c>
      <c r="F29" s="48">
        <v>147</v>
      </c>
      <c r="G29" s="19">
        <f t="shared" si="7"/>
        <v>2.0705386909984209E-2</v>
      </c>
      <c r="H29" s="17">
        <f t="shared" si="4"/>
        <v>-143</v>
      </c>
      <c r="I29" s="22">
        <f t="shared" si="5"/>
        <v>184.20097719610501</v>
      </c>
    </row>
    <row r="30" spans="1:9" x14ac:dyDescent="0.3">
      <c r="A30" s="42" t="str">
        <f>Total!A30</f>
        <v>Born in South America</v>
      </c>
      <c r="B30" s="48">
        <v>123</v>
      </c>
      <c r="C30" s="48">
        <v>106</v>
      </c>
      <c r="D30" s="19">
        <f t="shared" si="6"/>
        <v>8.7122821929451772E-3</v>
      </c>
      <c r="E30" s="48">
        <v>243</v>
      </c>
      <c r="F30" s="48">
        <v>214</v>
      </c>
      <c r="G30" s="19">
        <f t="shared" si="7"/>
        <v>2.1319529742060011E-2</v>
      </c>
      <c r="H30" s="17">
        <f t="shared" si="4"/>
        <v>-120</v>
      </c>
      <c r="I30" s="22">
        <f t="shared" si="5"/>
        <v>238.81373494839025</v>
      </c>
    </row>
    <row r="31" spans="1:9" x14ac:dyDescent="0.3">
      <c r="A31" s="40" t="str">
        <f>Total!A31</f>
        <v>Born in Africa</v>
      </c>
      <c r="B31" s="48">
        <v>386</v>
      </c>
      <c r="C31" s="48">
        <v>284</v>
      </c>
      <c r="D31" s="19">
        <f t="shared" si="6"/>
        <v>2.7340983142088115E-2</v>
      </c>
      <c r="E31" s="48">
        <v>142</v>
      </c>
      <c r="F31" s="48">
        <v>92</v>
      </c>
      <c r="G31" s="19">
        <f t="shared" si="7"/>
        <v>1.2458326022109141E-2</v>
      </c>
      <c r="H31" s="17">
        <f t="shared" si="4"/>
        <v>244</v>
      </c>
      <c r="I31" s="22">
        <f t="shared" si="5"/>
        <v>298.52973051272465</v>
      </c>
    </row>
    <row r="32" spans="1:9" x14ac:dyDescent="0.3">
      <c r="A32" s="42" t="str">
        <f>Total!A32</f>
        <v>Born in Oceania or At Sea</v>
      </c>
      <c r="B32" s="48">
        <v>0</v>
      </c>
      <c r="C32" s="48">
        <v>0</v>
      </c>
      <c r="D32" s="19">
        <f t="shared" si="6"/>
        <v>0</v>
      </c>
      <c r="E32" s="48">
        <v>0</v>
      </c>
      <c r="F32" s="48">
        <v>0</v>
      </c>
      <c r="G32" s="19">
        <f t="shared" si="7"/>
        <v>0</v>
      </c>
      <c r="H32" s="17">
        <f t="shared" si="4"/>
        <v>0</v>
      </c>
      <c r="I32" s="22">
        <f t="shared" si="5"/>
        <v>0</v>
      </c>
    </row>
    <row r="33" spans="1:9" x14ac:dyDescent="0.3">
      <c r="A33" s="33"/>
      <c r="B33" s="17" t="s">
        <v>43</v>
      </c>
      <c r="C33" s="18" t="s">
        <v>43</v>
      </c>
      <c r="D33" s="23"/>
      <c r="E33" s="17" t="s">
        <v>43</v>
      </c>
      <c r="F33" s="18" t="s">
        <v>43</v>
      </c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 t="s">
        <v>43</v>
      </c>
      <c r="F34" s="18" t="s">
        <v>43</v>
      </c>
      <c r="G34" s="13"/>
      <c r="H34" s="4"/>
      <c r="I34" s="13"/>
    </row>
    <row r="35" spans="1:9" x14ac:dyDescent="0.3">
      <c r="A35" s="14" t="str">
        <f>Total!A35</f>
        <v>Total</v>
      </c>
      <c r="B35" s="17">
        <v>14118</v>
      </c>
      <c r="C35" s="18">
        <v>1019</v>
      </c>
      <c r="D35" s="19">
        <f>B35/B$35</f>
        <v>1</v>
      </c>
      <c r="E35" s="17">
        <v>11398</v>
      </c>
      <c r="F35" s="18">
        <v>971</v>
      </c>
      <c r="G35" s="19">
        <f>E35/E$35</f>
        <v>1</v>
      </c>
      <c r="H35" s="17">
        <f>B35-E35</f>
        <v>2720</v>
      </c>
      <c r="I35" s="22">
        <f t="shared" ref="I35:I39" si="8">((SQRT((C35/1.645)^2+(F35/1.645)^2)))*1.645</f>
        <v>1407.5517752466515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12118</v>
      </c>
      <c r="C36" s="18">
        <v>900</v>
      </c>
      <c r="D36" s="19">
        <f t="shared" ref="D36:D39" si="9">B36/B$35</f>
        <v>0.8583368749114606</v>
      </c>
      <c r="E36" s="17">
        <v>9431</v>
      </c>
      <c r="F36" s="18">
        <v>881</v>
      </c>
      <c r="G36" s="19">
        <f t="shared" ref="G36:G39" si="10">E36/E$35</f>
        <v>0.82742586418669939</v>
      </c>
      <c r="H36" s="17">
        <f t="shared" ref="H36:H39" si="11">B36-E36</f>
        <v>2687</v>
      </c>
      <c r="I36" s="22">
        <f t="shared" si="8"/>
        <v>1259.4288387995568</v>
      </c>
    </row>
    <row r="37" spans="1:9" ht="28.8" x14ac:dyDescent="0.3">
      <c r="A37" s="20" t="str">
        <f>Total!A37</f>
        <v>Entered the United States (or Puerto Rico) 5 years ago or less</v>
      </c>
      <c r="B37" s="17">
        <v>802</v>
      </c>
      <c r="C37" s="18">
        <v>380</v>
      </c>
      <c r="D37" s="19">
        <f t="shared" si="9"/>
        <v>5.6806913160504319E-2</v>
      </c>
      <c r="E37" s="17">
        <v>704</v>
      </c>
      <c r="F37" s="18">
        <v>248</v>
      </c>
      <c r="G37" s="19">
        <f t="shared" si="10"/>
        <v>6.1765221968766451E-2</v>
      </c>
      <c r="H37" s="17">
        <f t="shared" si="11"/>
        <v>98</v>
      </c>
      <c r="I37" s="22">
        <f t="shared" si="8"/>
        <v>453.76645975655794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451</v>
      </c>
      <c r="C38" s="18">
        <v>146</v>
      </c>
      <c r="D38" s="19">
        <f t="shared" si="9"/>
        <v>3.1945034707465646E-2</v>
      </c>
      <c r="E38" s="17">
        <v>646</v>
      </c>
      <c r="F38" s="18">
        <v>207</v>
      </c>
      <c r="G38" s="19">
        <f t="shared" si="10"/>
        <v>5.6676609931566944E-2</v>
      </c>
      <c r="H38" s="17">
        <f t="shared" si="11"/>
        <v>-195</v>
      </c>
      <c r="I38" s="22">
        <f t="shared" si="8"/>
        <v>253.30811277967393</v>
      </c>
    </row>
    <row r="39" spans="1:9" ht="28.8" x14ac:dyDescent="0.3">
      <c r="A39" s="24" t="str">
        <f>Total!A39</f>
        <v>Entered the United States (or Puerto Rico) 16 years ago or more</v>
      </c>
      <c r="B39" s="25">
        <v>747</v>
      </c>
      <c r="C39" s="26">
        <v>253</v>
      </c>
      <c r="D39" s="27">
        <f t="shared" si="9"/>
        <v>5.2911177220569483E-2</v>
      </c>
      <c r="E39" s="25">
        <v>617</v>
      </c>
      <c r="F39" s="26">
        <v>249</v>
      </c>
      <c r="G39" s="27">
        <f t="shared" si="10"/>
        <v>5.4132303912967188E-2</v>
      </c>
      <c r="H39" s="25">
        <f t="shared" si="11"/>
        <v>130</v>
      </c>
      <c r="I39" s="28">
        <f t="shared" si="8"/>
        <v>354.9788726107513</v>
      </c>
    </row>
    <row r="41" spans="1:9" x14ac:dyDescent="0.3">
      <c r="A41" s="7" t="s">
        <v>8</v>
      </c>
    </row>
    <row r="42" spans="1:9" ht="28.2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zoomScaleNormal="100" workbookViewId="0">
      <selection activeCell="A28" sqref="A28"/>
    </sheetView>
  </sheetViews>
  <sheetFormatPr defaultColWidth="8.88671875" defaultRowHeight="14.4" x14ac:dyDescent="0.3"/>
  <cols>
    <col min="1" max="1" width="48" style="5" customWidth="1"/>
    <col min="2" max="9" width="13.21875" style="5" customWidth="1"/>
    <col min="10" max="16384" width="8.88671875" style="5"/>
  </cols>
  <sheetData>
    <row r="2" spans="1:9" x14ac:dyDescent="0.3">
      <c r="A2" s="56"/>
      <c r="B2" s="56"/>
      <c r="C2" s="56"/>
      <c r="D2" s="56"/>
      <c r="E2" s="56"/>
      <c r="F2" s="56"/>
      <c r="G2" s="56"/>
      <c r="H2" s="56"/>
      <c r="I2" s="56"/>
    </row>
    <row r="3" spans="1:9" ht="15.6" x14ac:dyDescent="0.3">
      <c r="A3" s="2" t="str">
        <f>Intra!A3</f>
        <v>Baltimore City</v>
      </c>
      <c r="B3" s="55" t="s">
        <v>48</v>
      </c>
      <c r="C3" s="55"/>
      <c r="D3" s="55"/>
      <c r="E3" s="55"/>
      <c r="F3" s="55"/>
      <c r="G3" s="55"/>
      <c r="H3" s="55"/>
      <c r="I3" s="55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8"/>
      <c r="B5" s="52" t="s">
        <v>0</v>
      </c>
      <c r="C5" s="53"/>
      <c r="D5" s="54"/>
      <c r="E5" s="52" t="s">
        <v>6</v>
      </c>
      <c r="F5" s="53"/>
      <c r="G5" s="54"/>
      <c r="H5" s="52" t="s">
        <v>1</v>
      </c>
      <c r="I5" s="54"/>
    </row>
    <row r="6" spans="1:9" x14ac:dyDescent="0.3">
      <c r="A6" s="11" t="str">
        <f>Total!A6</f>
        <v>Ability to Speak English:***</v>
      </c>
      <c r="B6" s="4" t="s">
        <v>2</v>
      </c>
      <c r="C6" s="12" t="s">
        <v>3</v>
      </c>
      <c r="D6" s="13" t="s">
        <v>4</v>
      </c>
      <c r="E6" s="4" t="s">
        <v>2</v>
      </c>
      <c r="F6" s="12" t="s">
        <v>3</v>
      </c>
      <c r="G6" s="13" t="s">
        <v>4</v>
      </c>
      <c r="H6" s="4" t="s">
        <v>2</v>
      </c>
      <c r="I6" s="13" t="s">
        <v>3</v>
      </c>
    </row>
    <row r="7" spans="1:9" x14ac:dyDescent="0.3">
      <c r="A7" s="11"/>
      <c r="B7" s="4"/>
      <c r="C7" s="12"/>
      <c r="D7" s="13"/>
      <c r="E7" s="4"/>
      <c r="F7" s="12"/>
      <c r="G7" s="13"/>
      <c r="H7" s="4"/>
      <c r="I7" s="13"/>
    </row>
    <row r="8" spans="1:9" x14ac:dyDescent="0.3">
      <c r="A8" s="31" t="str">
        <f>Total!A8</f>
        <v>Total</v>
      </c>
      <c r="B8" s="48">
        <v>3425</v>
      </c>
      <c r="C8" s="48">
        <v>492</v>
      </c>
      <c r="D8" s="16">
        <f>B8/B$8</f>
        <v>1</v>
      </c>
      <c r="E8" s="17">
        <v>0</v>
      </c>
      <c r="F8" s="18">
        <v>0</v>
      </c>
      <c r="G8" s="19">
        <v>0</v>
      </c>
      <c r="H8" s="38">
        <f t="shared" ref="H8:H11" si="0">B8-E8</f>
        <v>3425</v>
      </c>
      <c r="I8" s="39">
        <f t="shared" ref="I8:I9" si="1">((SQRT((C8/1.645)^2+(F8/1.645)^2)))*1.645</f>
        <v>492.00000000000006</v>
      </c>
    </row>
    <row r="9" spans="1:9" x14ac:dyDescent="0.3">
      <c r="A9" s="32" t="str">
        <f>Total!A9</f>
        <v>Speak only English</v>
      </c>
      <c r="B9" s="48">
        <v>1367</v>
      </c>
      <c r="C9" s="48">
        <v>255</v>
      </c>
      <c r="D9" s="16">
        <f>B9/B$8</f>
        <v>0.39912408759124085</v>
      </c>
      <c r="E9" s="17">
        <v>0</v>
      </c>
      <c r="F9" s="18">
        <v>0</v>
      </c>
      <c r="G9" s="19">
        <v>0</v>
      </c>
      <c r="H9" s="38">
        <f t="shared" si="0"/>
        <v>1367</v>
      </c>
      <c r="I9" s="39">
        <f t="shared" si="1"/>
        <v>255</v>
      </c>
    </row>
    <row r="10" spans="1:9" ht="28.8" x14ac:dyDescent="0.3">
      <c r="A10" s="32" t="str">
        <f>Total!A10</f>
        <v>Speak a language other than English, speak English "very well"</v>
      </c>
      <c r="B10" s="48">
        <v>795</v>
      </c>
      <c r="C10" s="48">
        <v>186</v>
      </c>
      <c r="D10" s="16">
        <f>B10/B$8</f>
        <v>0.23211678832116789</v>
      </c>
      <c r="E10" s="17">
        <v>0</v>
      </c>
      <c r="F10" s="18">
        <v>0</v>
      </c>
      <c r="G10" s="19">
        <v>0</v>
      </c>
      <c r="H10" s="38">
        <f t="shared" si="0"/>
        <v>795</v>
      </c>
      <c r="I10" s="39">
        <f>((SQRT((C10/1.645)^2+(F10/1.645)^2)))*1.645</f>
        <v>186</v>
      </c>
    </row>
    <row r="11" spans="1:9" ht="28.8" x14ac:dyDescent="0.3">
      <c r="A11" s="32" t="str">
        <f>Total!A11</f>
        <v>Speak a language other than English, speak English less than "very well"</v>
      </c>
      <c r="B11" s="48">
        <v>1263</v>
      </c>
      <c r="C11" s="48">
        <v>377</v>
      </c>
      <c r="D11" s="16">
        <f>B11/B$8</f>
        <v>0.36875912408759126</v>
      </c>
      <c r="E11" s="17">
        <v>0</v>
      </c>
      <c r="F11" s="18">
        <v>0</v>
      </c>
      <c r="G11" s="19">
        <v>0</v>
      </c>
      <c r="H11" s="38">
        <f t="shared" si="0"/>
        <v>1263</v>
      </c>
      <c r="I11" s="39">
        <f>((SQRT((C11/1.645)^2+(F11/1.645)^2)))*1.645</f>
        <v>377</v>
      </c>
    </row>
    <row r="12" spans="1:9" x14ac:dyDescent="0.3">
      <c r="A12" s="21"/>
      <c r="B12" s="17" t="s">
        <v>43</v>
      </c>
      <c r="C12" s="18" t="s">
        <v>43</v>
      </c>
      <c r="D12" s="22"/>
      <c r="E12" s="17"/>
      <c r="F12" s="18"/>
      <c r="G12" s="22"/>
      <c r="H12" s="17"/>
      <c r="I12" s="22"/>
    </row>
    <row r="13" spans="1:9" x14ac:dyDescent="0.3">
      <c r="A13" s="11" t="str">
        <f>Total!A13</f>
        <v>Place of Birth:</v>
      </c>
      <c r="B13" s="4" t="s">
        <v>43</v>
      </c>
      <c r="C13" s="12" t="s">
        <v>43</v>
      </c>
      <c r="D13" s="13"/>
      <c r="E13" s="4"/>
      <c r="F13" s="12"/>
      <c r="G13" s="13"/>
      <c r="H13" s="4"/>
      <c r="I13" s="13"/>
    </row>
    <row r="14" spans="1:9" x14ac:dyDescent="0.3">
      <c r="A14" s="31" t="str">
        <f>Total!A14</f>
        <v>Total</v>
      </c>
      <c r="B14" s="48">
        <v>3738</v>
      </c>
      <c r="C14" s="48">
        <v>558</v>
      </c>
      <c r="D14" s="19">
        <f>B14/B$14</f>
        <v>1</v>
      </c>
      <c r="E14" s="48">
        <v>0</v>
      </c>
      <c r="F14" s="48">
        <v>0</v>
      </c>
      <c r="G14" s="19">
        <v>0</v>
      </c>
      <c r="H14" s="17">
        <f t="shared" ref="H14:H32" si="2">B14-E14</f>
        <v>3738</v>
      </c>
      <c r="I14" s="22">
        <f t="shared" ref="I14:I32" si="3">((SQRT((C14/1.645)^2+(F14/1.645)^2)))*1.645</f>
        <v>558</v>
      </c>
    </row>
    <row r="15" spans="1:9" ht="28.8" x14ac:dyDescent="0.3">
      <c r="A15" s="32" t="str">
        <f>Total!A15</f>
        <v>Same state as current residence and residence 1 year ago</v>
      </c>
      <c r="B15" s="48">
        <v>0</v>
      </c>
      <c r="C15" s="48">
        <v>0</v>
      </c>
      <c r="D15" s="19">
        <f>B15/B$14</f>
        <v>0</v>
      </c>
      <c r="E15" s="48">
        <v>0</v>
      </c>
      <c r="F15" s="48">
        <v>0</v>
      </c>
      <c r="G15" s="19">
        <v>0</v>
      </c>
      <c r="H15" s="17">
        <f t="shared" si="2"/>
        <v>0</v>
      </c>
      <c r="I15" s="22">
        <f t="shared" si="3"/>
        <v>0</v>
      </c>
    </row>
    <row r="16" spans="1:9" ht="28.8" x14ac:dyDescent="0.3">
      <c r="A16" s="32" t="str">
        <f>Total!A16</f>
        <v>Same state as current residence, different state from residence 1 year ago</v>
      </c>
      <c r="B16" s="48">
        <v>483</v>
      </c>
      <c r="C16" s="48">
        <v>139</v>
      </c>
      <c r="D16" s="19">
        <f t="shared" ref="D16:D32" si="4">B16/B$14</f>
        <v>0.12921348314606743</v>
      </c>
      <c r="E16" s="48">
        <v>0</v>
      </c>
      <c r="F16" s="48">
        <v>0</v>
      </c>
      <c r="G16" s="19">
        <v>0</v>
      </c>
      <c r="H16" s="17">
        <f t="shared" si="2"/>
        <v>483</v>
      </c>
      <c r="I16" s="22">
        <f t="shared" si="3"/>
        <v>139</v>
      </c>
    </row>
    <row r="17" spans="1:9" ht="28.8" x14ac:dyDescent="0.3">
      <c r="A17" s="32" t="str">
        <f>Total!A17</f>
        <v>Different state than current residence, same state as residence 1 year ago</v>
      </c>
      <c r="B17" s="48">
        <v>0</v>
      </c>
      <c r="C17" s="48">
        <v>0</v>
      </c>
      <c r="D17" s="19">
        <f t="shared" si="4"/>
        <v>0</v>
      </c>
      <c r="E17" s="48">
        <v>0</v>
      </c>
      <c r="F17" s="48">
        <v>0</v>
      </c>
      <c r="G17" s="19">
        <v>0</v>
      </c>
      <c r="H17" s="17">
        <f t="shared" si="2"/>
        <v>0</v>
      </c>
      <c r="I17" s="22">
        <f t="shared" si="3"/>
        <v>0</v>
      </c>
    </row>
    <row r="18" spans="1:9" ht="28.8" x14ac:dyDescent="0.3">
      <c r="A18" s="32" t="str">
        <f>Total!A18</f>
        <v>Different state than current residence or residence 1 year ago</v>
      </c>
      <c r="B18" s="48">
        <v>680</v>
      </c>
      <c r="C18" s="48">
        <v>182</v>
      </c>
      <c r="D18" s="19">
        <f t="shared" si="4"/>
        <v>0.18191546281433921</v>
      </c>
      <c r="E18" s="48">
        <v>0</v>
      </c>
      <c r="F18" s="48">
        <v>0</v>
      </c>
      <c r="G18" s="19">
        <v>0</v>
      </c>
      <c r="H18" s="17">
        <f t="shared" si="2"/>
        <v>680</v>
      </c>
      <c r="I18" s="22">
        <f t="shared" si="3"/>
        <v>182</v>
      </c>
    </row>
    <row r="19" spans="1:9" x14ac:dyDescent="0.3">
      <c r="A19" s="32" t="str">
        <f>Total!A19</f>
        <v>Born in U.S. Island Area</v>
      </c>
      <c r="B19" s="48">
        <v>25</v>
      </c>
      <c r="C19" s="48">
        <v>27</v>
      </c>
      <c r="D19" s="19">
        <f t="shared" si="4"/>
        <v>6.6880684858212948E-3</v>
      </c>
      <c r="E19" s="48">
        <v>0</v>
      </c>
      <c r="F19" s="48">
        <v>0</v>
      </c>
      <c r="G19" s="19">
        <v>0</v>
      </c>
      <c r="H19" s="17">
        <f t="shared" si="2"/>
        <v>25</v>
      </c>
      <c r="I19" s="22">
        <f t="shared" si="3"/>
        <v>27</v>
      </c>
    </row>
    <row r="20" spans="1:9" x14ac:dyDescent="0.3">
      <c r="A20" s="32" t="str">
        <f>Total!A20</f>
        <v>Born in Germany</v>
      </c>
      <c r="B20" s="48">
        <v>45</v>
      </c>
      <c r="C20" s="48">
        <v>44</v>
      </c>
      <c r="D20" s="19">
        <f t="shared" si="4"/>
        <v>1.2038523274478331E-2</v>
      </c>
      <c r="E20" s="48">
        <v>0</v>
      </c>
      <c r="F20" s="48">
        <v>0</v>
      </c>
      <c r="G20" s="19">
        <v>0</v>
      </c>
      <c r="H20" s="17">
        <f t="shared" si="2"/>
        <v>45</v>
      </c>
      <c r="I20" s="22">
        <f t="shared" si="3"/>
        <v>44</v>
      </c>
    </row>
    <row r="21" spans="1:9" x14ac:dyDescent="0.3">
      <c r="A21" s="32" t="str">
        <f>Total!A21</f>
        <v>Born in remainder of Europe</v>
      </c>
      <c r="B21" s="48">
        <v>405</v>
      </c>
      <c r="C21" s="48">
        <v>168</v>
      </c>
      <c r="D21" s="19">
        <f t="shared" si="4"/>
        <v>0.10834670947030497</v>
      </c>
      <c r="E21" s="48">
        <v>0</v>
      </c>
      <c r="F21" s="48">
        <v>0</v>
      </c>
      <c r="G21" s="19">
        <v>0</v>
      </c>
      <c r="H21" s="17">
        <f t="shared" si="2"/>
        <v>405</v>
      </c>
      <c r="I21" s="22">
        <f t="shared" si="3"/>
        <v>168</v>
      </c>
    </row>
    <row r="22" spans="1:9" ht="28.8" x14ac:dyDescent="0.3">
      <c r="A22" s="32" t="str">
        <f>Total!A22</f>
        <v>Born in China (People's Republic, Hong Kong, Macau, Paracel Islands, or Taiwan)</v>
      </c>
      <c r="B22" s="48">
        <v>304</v>
      </c>
      <c r="C22" s="48">
        <v>133</v>
      </c>
      <c r="D22" s="19">
        <f t="shared" si="4"/>
        <v>8.1326912787586941E-2</v>
      </c>
      <c r="E22" s="48">
        <v>0</v>
      </c>
      <c r="F22" s="48">
        <v>0</v>
      </c>
      <c r="G22" s="19">
        <v>0</v>
      </c>
      <c r="H22" s="17">
        <f t="shared" si="2"/>
        <v>304</v>
      </c>
      <c r="I22" s="22">
        <f t="shared" si="3"/>
        <v>133</v>
      </c>
    </row>
    <row r="23" spans="1:9" x14ac:dyDescent="0.3">
      <c r="A23" s="32" t="str">
        <f>Total!A23</f>
        <v>Born in India</v>
      </c>
      <c r="B23" s="48">
        <v>155</v>
      </c>
      <c r="C23" s="48">
        <v>105</v>
      </c>
      <c r="D23" s="19">
        <f t="shared" si="4"/>
        <v>4.1466024612092027E-2</v>
      </c>
      <c r="E23" s="48">
        <v>0</v>
      </c>
      <c r="F23" s="48">
        <v>0</v>
      </c>
      <c r="G23" s="19">
        <v>0</v>
      </c>
      <c r="H23" s="17">
        <f t="shared" si="2"/>
        <v>155</v>
      </c>
      <c r="I23" s="22">
        <f t="shared" si="3"/>
        <v>105</v>
      </c>
    </row>
    <row r="24" spans="1:9" x14ac:dyDescent="0.3">
      <c r="A24" s="32" t="str">
        <f>Total!A24</f>
        <v>Born in the Philippines</v>
      </c>
      <c r="B24" s="48">
        <v>52</v>
      </c>
      <c r="C24" s="48">
        <v>46</v>
      </c>
      <c r="D24" s="19">
        <f t="shared" si="4"/>
        <v>1.3911182450508293E-2</v>
      </c>
      <c r="E24" s="48">
        <v>0</v>
      </c>
      <c r="F24" s="48">
        <v>0</v>
      </c>
      <c r="G24" s="19">
        <v>0</v>
      </c>
      <c r="H24" s="17">
        <f t="shared" si="2"/>
        <v>52</v>
      </c>
      <c r="I24" s="22">
        <f t="shared" si="3"/>
        <v>46</v>
      </c>
    </row>
    <row r="25" spans="1:9" x14ac:dyDescent="0.3">
      <c r="A25" s="32" t="str">
        <f>Total!A25</f>
        <v>Born in remainder of Asia</v>
      </c>
      <c r="B25" s="48">
        <v>482</v>
      </c>
      <c r="C25" s="48">
        <v>249</v>
      </c>
      <c r="D25" s="19">
        <f t="shared" si="4"/>
        <v>0.12894596040663456</v>
      </c>
      <c r="E25" s="48">
        <v>0</v>
      </c>
      <c r="F25" s="48">
        <v>0</v>
      </c>
      <c r="G25" s="19">
        <v>0</v>
      </c>
      <c r="H25" s="17">
        <f t="shared" si="2"/>
        <v>482</v>
      </c>
      <c r="I25" s="22">
        <f t="shared" si="3"/>
        <v>249</v>
      </c>
    </row>
    <row r="26" spans="1:9" x14ac:dyDescent="0.3">
      <c r="A26" s="32" t="str">
        <f>Total!A26</f>
        <v>Born in Northern America</v>
      </c>
      <c r="B26" s="48">
        <v>25</v>
      </c>
      <c r="C26" s="48">
        <v>29</v>
      </c>
      <c r="D26" s="19">
        <f t="shared" si="4"/>
        <v>6.6880684858212948E-3</v>
      </c>
      <c r="E26" s="48">
        <v>0</v>
      </c>
      <c r="F26" s="48">
        <v>0</v>
      </c>
      <c r="G26" s="19">
        <v>0</v>
      </c>
      <c r="H26" s="17">
        <f t="shared" si="2"/>
        <v>25</v>
      </c>
      <c r="I26" s="22">
        <f t="shared" si="3"/>
        <v>28.999999999999996</v>
      </c>
    </row>
    <row r="27" spans="1:9" x14ac:dyDescent="0.3">
      <c r="A27" s="32" t="str">
        <f>Total!A27</f>
        <v>Born in Mexico</v>
      </c>
      <c r="B27" s="48">
        <v>8</v>
      </c>
      <c r="C27" s="48">
        <v>12</v>
      </c>
      <c r="D27" s="19">
        <f t="shared" si="4"/>
        <v>2.1401819154628142E-3</v>
      </c>
      <c r="E27" s="48">
        <v>0</v>
      </c>
      <c r="F27" s="48">
        <v>0</v>
      </c>
      <c r="G27" s="19">
        <v>0</v>
      </c>
      <c r="H27" s="17">
        <f t="shared" si="2"/>
        <v>8</v>
      </c>
      <c r="I27" s="22">
        <f t="shared" si="3"/>
        <v>12</v>
      </c>
    </row>
    <row r="28" spans="1:9" x14ac:dyDescent="0.3">
      <c r="A28" s="32" t="str">
        <f>Total!A28</f>
        <v>Born in remainder of Central America</v>
      </c>
      <c r="B28" s="48">
        <v>90</v>
      </c>
      <c r="C28" s="48">
        <v>98</v>
      </c>
      <c r="D28" s="19">
        <f t="shared" si="4"/>
        <v>2.4077046548956663E-2</v>
      </c>
      <c r="E28" s="48">
        <v>0</v>
      </c>
      <c r="F28" s="48">
        <v>0</v>
      </c>
      <c r="G28" s="19">
        <v>0</v>
      </c>
      <c r="H28" s="17">
        <f t="shared" si="2"/>
        <v>90</v>
      </c>
      <c r="I28" s="22">
        <f t="shared" si="3"/>
        <v>98</v>
      </c>
    </row>
    <row r="29" spans="1:9" x14ac:dyDescent="0.3">
      <c r="A29" s="32" t="str">
        <f>Total!A29</f>
        <v>Born in the Caribbean</v>
      </c>
      <c r="B29" s="48">
        <v>129</v>
      </c>
      <c r="C29" s="48">
        <v>145</v>
      </c>
      <c r="D29" s="19">
        <f t="shared" si="4"/>
        <v>3.4510433386837881E-2</v>
      </c>
      <c r="E29" s="48">
        <v>0</v>
      </c>
      <c r="F29" s="48">
        <v>0</v>
      </c>
      <c r="G29" s="19">
        <v>0</v>
      </c>
      <c r="H29" s="17">
        <f t="shared" si="2"/>
        <v>129</v>
      </c>
      <c r="I29" s="22">
        <f t="shared" si="3"/>
        <v>145</v>
      </c>
    </row>
    <row r="30" spans="1:9" x14ac:dyDescent="0.3">
      <c r="A30" s="42" t="str">
        <f>Total!A30</f>
        <v>Born in South America</v>
      </c>
      <c r="B30" s="48">
        <v>210</v>
      </c>
      <c r="C30" s="48">
        <v>156</v>
      </c>
      <c r="D30" s="19">
        <f t="shared" si="4"/>
        <v>5.6179775280898875E-2</v>
      </c>
      <c r="E30" s="48">
        <v>0</v>
      </c>
      <c r="F30" s="48">
        <v>0</v>
      </c>
      <c r="G30" s="19">
        <v>0</v>
      </c>
      <c r="H30" s="17">
        <f t="shared" si="2"/>
        <v>210</v>
      </c>
      <c r="I30" s="22">
        <f t="shared" si="3"/>
        <v>156</v>
      </c>
    </row>
    <row r="31" spans="1:9" x14ac:dyDescent="0.3">
      <c r="A31" s="40" t="str">
        <f>Total!A31</f>
        <v>Born in Africa</v>
      </c>
      <c r="B31" s="48">
        <v>501</v>
      </c>
      <c r="C31" s="48">
        <v>244</v>
      </c>
      <c r="D31" s="19">
        <f t="shared" si="4"/>
        <v>0.13402889245585875</v>
      </c>
      <c r="E31" s="48">
        <v>0</v>
      </c>
      <c r="F31" s="48">
        <v>0</v>
      </c>
      <c r="G31" s="19">
        <v>0</v>
      </c>
      <c r="H31" s="17">
        <f t="shared" si="2"/>
        <v>501</v>
      </c>
      <c r="I31" s="22">
        <f t="shared" si="3"/>
        <v>244</v>
      </c>
    </row>
    <row r="32" spans="1:9" x14ac:dyDescent="0.3">
      <c r="A32" s="42" t="str">
        <f>Total!A32</f>
        <v>Born in Oceania or At Sea</v>
      </c>
      <c r="B32" s="48">
        <v>144</v>
      </c>
      <c r="C32" s="48">
        <v>141</v>
      </c>
      <c r="D32" s="19">
        <f t="shared" si="4"/>
        <v>3.8523274478330656E-2</v>
      </c>
      <c r="E32" s="48">
        <v>0</v>
      </c>
      <c r="F32" s="48">
        <v>0</v>
      </c>
      <c r="G32" s="19">
        <v>0</v>
      </c>
      <c r="H32" s="17">
        <f t="shared" si="2"/>
        <v>144</v>
      </c>
      <c r="I32" s="22">
        <f t="shared" si="3"/>
        <v>141</v>
      </c>
    </row>
    <row r="33" spans="1:9" x14ac:dyDescent="0.3">
      <c r="A33" s="33"/>
      <c r="B33" s="17" t="s">
        <v>43</v>
      </c>
      <c r="C33" s="18" t="s">
        <v>43</v>
      </c>
      <c r="D33" s="23"/>
      <c r="E33" s="17"/>
      <c r="F33" s="18"/>
      <c r="G33" s="23"/>
      <c r="H33" s="36"/>
      <c r="I33" s="37"/>
    </row>
    <row r="34" spans="1:9" x14ac:dyDescent="0.3">
      <c r="A34" s="11" t="str">
        <f>Total!A34</f>
        <v>Years in the United States:</v>
      </c>
      <c r="B34" s="17" t="s">
        <v>43</v>
      </c>
      <c r="C34" s="18" t="s">
        <v>43</v>
      </c>
      <c r="D34" s="13"/>
      <c r="E34" s="17"/>
      <c r="F34" s="18"/>
      <c r="G34" s="13"/>
      <c r="H34" s="4"/>
      <c r="I34" s="13"/>
    </row>
    <row r="35" spans="1:9" x14ac:dyDescent="0.3">
      <c r="A35" s="14" t="str">
        <f>Total!A35</f>
        <v>Total</v>
      </c>
      <c r="B35" s="17">
        <v>3738</v>
      </c>
      <c r="C35" s="18">
        <v>530</v>
      </c>
      <c r="D35" s="19">
        <f>B35/B$35</f>
        <v>1</v>
      </c>
      <c r="E35" s="17">
        <v>0</v>
      </c>
      <c r="F35" s="18">
        <v>0</v>
      </c>
      <c r="G35" s="19">
        <v>0</v>
      </c>
      <c r="H35" s="17">
        <f t="shared" ref="H35:H39" si="5">B35-E35</f>
        <v>3738</v>
      </c>
      <c r="I35" s="22">
        <f t="shared" ref="I35:I39" si="6">((SQRT((C35/1.645)^2+(F35/1.645)^2)))*1.645</f>
        <v>530</v>
      </c>
    </row>
    <row r="36" spans="1:9" ht="28.8" x14ac:dyDescent="0.3">
      <c r="A36" s="20" t="str">
        <f>Total!A36</f>
        <v>Born in the United States (or Puerto Rico for those living in Puerto Rico)</v>
      </c>
      <c r="B36" s="17">
        <v>1151</v>
      </c>
      <c r="C36" s="18">
        <v>236</v>
      </c>
      <c r="D36" s="19">
        <f t="shared" ref="D36:D39" si="7">B36/B$35</f>
        <v>0.30791867308721244</v>
      </c>
      <c r="E36" s="17">
        <v>0</v>
      </c>
      <c r="F36" s="18">
        <v>0</v>
      </c>
      <c r="G36" s="19">
        <v>0</v>
      </c>
      <c r="H36" s="17">
        <f t="shared" si="5"/>
        <v>1151</v>
      </c>
      <c r="I36" s="22">
        <f t="shared" si="6"/>
        <v>236</v>
      </c>
    </row>
    <row r="37" spans="1:9" ht="28.8" x14ac:dyDescent="0.3">
      <c r="A37" s="20" t="str">
        <f>Total!A37</f>
        <v>Entered the United States (or Puerto Rico) 5 years ago or less</v>
      </c>
      <c r="B37" s="17">
        <v>2184</v>
      </c>
      <c r="C37" s="18">
        <v>451</v>
      </c>
      <c r="D37" s="19">
        <f t="shared" si="7"/>
        <v>0.5842696629213483</v>
      </c>
      <c r="E37" s="17">
        <v>0</v>
      </c>
      <c r="F37" s="18">
        <v>0</v>
      </c>
      <c r="G37" s="19">
        <v>0</v>
      </c>
      <c r="H37" s="17">
        <f t="shared" si="5"/>
        <v>2184</v>
      </c>
      <c r="I37" s="22">
        <f t="shared" si="6"/>
        <v>451</v>
      </c>
    </row>
    <row r="38" spans="1:9" ht="28.8" x14ac:dyDescent="0.3">
      <c r="A38" s="20" t="str">
        <f>Total!A38</f>
        <v xml:space="preserve"> Entered the United States (or Puerto Rico) 6 to 15 years ago</v>
      </c>
      <c r="B38" s="17">
        <v>199</v>
      </c>
      <c r="C38" s="18">
        <v>108</v>
      </c>
      <c r="D38" s="19">
        <f t="shared" si="7"/>
        <v>5.3237025147137504E-2</v>
      </c>
      <c r="E38" s="17">
        <v>0</v>
      </c>
      <c r="F38" s="18">
        <v>0</v>
      </c>
      <c r="G38" s="19">
        <v>0</v>
      </c>
      <c r="H38" s="17">
        <f t="shared" si="5"/>
        <v>199</v>
      </c>
      <c r="I38" s="22">
        <f t="shared" si="6"/>
        <v>108</v>
      </c>
    </row>
    <row r="39" spans="1:9" ht="28.8" x14ac:dyDescent="0.3">
      <c r="A39" s="24" t="str">
        <f>Total!A39</f>
        <v>Entered the United States (or Puerto Rico) 16 years ago or more</v>
      </c>
      <c r="B39" s="25">
        <v>0</v>
      </c>
      <c r="C39" s="26">
        <v>0</v>
      </c>
      <c r="D39" s="27">
        <f t="shared" si="7"/>
        <v>0</v>
      </c>
      <c r="E39" s="25">
        <v>0</v>
      </c>
      <c r="F39" s="26">
        <v>0</v>
      </c>
      <c r="G39" s="27">
        <v>0</v>
      </c>
      <c r="H39" s="25">
        <f t="shared" si="5"/>
        <v>0</v>
      </c>
      <c r="I39" s="28">
        <f t="shared" si="6"/>
        <v>0</v>
      </c>
    </row>
    <row r="41" spans="1:9" x14ac:dyDescent="0.3">
      <c r="A41" s="7" t="s">
        <v>9</v>
      </c>
    </row>
    <row r="42" spans="1:9" ht="28.95" customHeight="1" x14ac:dyDescent="0.3">
      <c r="A42" s="49" t="str">
        <f>Total!A42</f>
        <v>** Out migration totals under report estimated out migration because of suppressed Outflows. Net migration totals (In migration minus Out migration) also do not include these
      suppressed outflows.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9" t="str">
        <f>Total!A43</f>
        <v>*** Sum of migrants by Ability to Speak English will not equal sum of migrants by Place of Birth and Years in United States because of suppressed data.</v>
      </c>
      <c r="B43" s="49"/>
      <c r="C43" s="49"/>
      <c r="D43" s="49"/>
      <c r="E43" s="49"/>
      <c r="F43" s="49"/>
      <c r="G43" s="49"/>
      <c r="H43" s="49"/>
      <c r="I43" s="49"/>
    </row>
    <row r="44" spans="1:9" x14ac:dyDescent="0.3">
      <c r="A44" s="49" t="str">
        <f>Total!A44</f>
        <v>Source: 2009 to 2013 American Community Survey. Prepared by the Maryland Department of Planning.</v>
      </c>
      <c r="B44" s="49"/>
      <c r="C44" s="49"/>
      <c r="D44" s="49"/>
      <c r="E44" s="49"/>
      <c r="F44" s="49"/>
      <c r="G44" s="49"/>
      <c r="H44" s="49"/>
      <c r="I44" s="49"/>
    </row>
    <row r="45" spans="1:9" x14ac:dyDescent="0.3">
      <c r="A45" s="49"/>
      <c r="B45" s="49"/>
      <c r="C45" s="49"/>
      <c r="D45" s="49"/>
      <c r="E45" s="49"/>
      <c r="F45" s="49"/>
      <c r="G45" s="49"/>
      <c r="H45" s="49"/>
      <c r="I45" s="49"/>
    </row>
  </sheetData>
  <mergeCells count="9">
    <mergeCell ref="A43:I43"/>
    <mergeCell ref="A44:I44"/>
    <mergeCell ref="A45:I45"/>
    <mergeCell ref="A42:I42"/>
    <mergeCell ref="A2:I2"/>
    <mergeCell ref="B5:D5"/>
    <mergeCell ref="E5:G5"/>
    <mergeCell ref="H5:I5"/>
    <mergeCell ref="B3:I3"/>
  </mergeCells>
  <pageMargins left="0.7" right="0.7" top="0.5" bottom="0.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F0DCE1-1BD9-462D-846D-73F1ADE4FB30}"/>
</file>

<file path=customXml/itemProps2.xml><?xml version="1.0" encoding="utf-8"?>
<ds:datastoreItem xmlns:ds="http://schemas.openxmlformats.org/officeDocument/2006/customXml" ds:itemID="{843FCAD1-70D0-46A6-8E12-5C0036976C2C}"/>
</file>

<file path=customXml/itemProps3.xml><?xml version="1.0" encoding="utf-8"?>
<ds:datastoreItem xmlns:ds="http://schemas.openxmlformats.org/officeDocument/2006/customXml" ds:itemID="{55932179-D457-4A4D-AFCC-555116AE3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Sundara, AICP</cp:lastModifiedBy>
  <cp:lastPrinted>2015-10-02T20:39:12Z</cp:lastPrinted>
  <dcterms:created xsi:type="dcterms:W3CDTF">2013-04-04T21:18:01Z</dcterms:created>
  <dcterms:modified xsi:type="dcterms:W3CDTF">2015-10-08T19:00:59Z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