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8" i="1" l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<sst xmlns="http://schemas.openxmlformats.org/spreadsheetml/2006/main" count="127" uniqueCount="49">
  <si>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</si>
  <si>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</si>
  <si>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</si>
  <si>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</si>
  <si>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</si>
  <si>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</si>
  <si>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</si>
  <si>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</si>
  <si>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</si>
  <si>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</si>
  <si>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</si>
  <si>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</si>
  <si>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</si>
  <si>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</si>
  <si>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</si>
  <si>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</si>
  <si>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</si>
  <si>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</si>
  <si>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</si>
  <si>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</si>
  <si>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</si>
  <si>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</si>
  <si>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</si>
  <si>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</si>
  <si>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</si>
  <si>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</si>
  <si>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</si>
  <si>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</si>
  <si>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</si>
  <si>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</si>
  <si>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</si>
  <si>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</si>
  <si>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</si>
  <si>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</si>
  <si>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</si>
  <si>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</si>
  <si>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</si>
  <si>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</si>
  <si>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</si>
  <si>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</si>
  <si>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</si>
  <si>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</si>
  <si>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</si>
  <si>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</si>
  <si>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Harford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</si>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</sst>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218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9346</v>
      </c>
      <c r="C8" s="18">
        <f>((SQRT((Intra!C8/1.645)^2+(Inter!C8/1.645)^2+(Foreign!C8/1.645)^2))*1.645)</f>
        <v>879.32928985676347</v>
      </c>
      <c r="D8" s="19">
        <f t="shared" ref="D8:D11" si="0">B8/B$8</f>
        <v>1</v>
      </c>
      <c r="E8" s="17">
        <f>Intra!E8+Inter!E8+Foreign!E8</f>
        <v>7592</v>
      </c>
      <c r="F8" s="18">
        <f>((SQRT((Intra!F8/1.645)^2+(Inter!F8/1.645)^2+(Foreign!F8/1.645)^2))*1.645)</f>
        <v>821.89658716896975</v>
      </c>
      <c r="G8" s="19">
        <f>E8/E$8</f>
        <v>1</v>
      </c>
      <c r="H8" s="38">
        <f>Intra!H8+Inter!H8+Foreign!H8</f>
        <v>1754</v>
      </c>
      <c r="I8" s="39">
        <f>((SQRT((Intra!I8/1.645)^2+(Inter!I8/1.645)^2+(Foreign!I8/1.645)^2))*1.645)</f>
        <v>1203.6336651988427</v>
      </c>
      <c r="K8" s="6"/>
    </row>
    <row r="9" spans="1:11" x14ac:dyDescent="0.3">
      <c r="A9" s="32" t="s">
        <v>18</v>
      </c>
      <c r="B9" s="17">
        <f>Intra!B9+Inter!B9+Foreign!B9</f>
        <v>8213</v>
      </c>
      <c r="C9" s="18">
        <f>((SQRT((Intra!C9/1.645)^2+(Inter!C9/1.645)^2+(Foreign!C9/1.645)^2))*1.645)</f>
        <v>820.46937785635862</v>
      </c>
      <c r="D9" s="19">
        <f t="shared" si="0"/>
        <v>0.87877166702332554</v>
      </c>
      <c r="E9" s="17">
        <f>Intra!E9+Inter!E9+Foreign!E9</f>
        <v>6943</v>
      </c>
      <c r="F9" s="18">
        <f>((SQRT((Intra!F9/1.645)^2+(Inter!F9/1.645)^2+(Foreign!F9/1.645)^2))*1.645)</f>
        <v>793.92254030226388</v>
      </c>
      <c r="G9" s="19">
        <f>E9/E$8</f>
        <v>0.9145152792413066</v>
      </c>
      <c r="H9" s="38">
        <f>Intra!H9+Inter!H9+Foreign!H9</f>
        <v>1270</v>
      </c>
      <c r="I9" s="39">
        <f>((SQRT((Intra!I9/1.645)^2+(Inter!I9/1.645)^2+(Foreign!I9/1.645)^2))*1.645)</f>
        <v>1141.7017999460281</v>
      </c>
      <c r="K9" s="6"/>
    </row>
    <row r="10" spans="1:11" ht="28.8" x14ac:dyDescent="0.3">
      <c r="A10" s="32" t="s">
        <v>19</v>
      </c>
      <c r="B10" s="17">
        <f>Intra!B10+Inter!B10+Foreign!B10</f>
        <v>704</v>
      </c>
      <c r="C10" s="18">
        <f>((SQRT((Intra!C10/1.645)^2+(Inter!C10/1.645)^2+(Foreign!C10/1.645)^2))*1.645)</f>
        <v>256.50730983736116</v>
      </c>
      <c r="D10" s="19">
        <f t="shared" si="0"/>
        <v>7.5326342820457956E-2</v>
      </c>
      <c r="E10" s="17">
        <f>Intra!E10+Inter!E10+Foreign!E10</f>
        <v>411</v>
      </c>
      <c r="F10" s="18">
        <f>((SQRT((Intra!F10/1.645)^2+(Inter!F10/1.645)^2+(Foreign!F10/1.645)^2))*1.645)</f>
        <v>165.01212076693034</v>
      </c>
      <c r="G10" s="19">
        <f>E10/E$8</f>
        <v>5.4135932560590093E-2</v>
      </c>
      <c r="H10" s="38">
        <f>Intra!H10+Inter!H10+Foreign!H10</f>
        <v>293</v>
      </c>
      <c r="I10" s="39">
        <f>((SQRT((Intra!I10/1.645)^2+(Inter!I10/1.645)^2+(Foreign!I10/1.645)^2))*1.645)</f>
        <v>305</v>
      </c>
      <c r="K10" s="6"/>
    </row>
    <row r="11" spans="1:11" ht="28.8" x14ac:dyDescent="0.3">
      <c r="A11" s="32" t="s">
        <v>20</v>
      </c>
      <c r="B11" s="17">
        <f>Intra!B11+Inter!B11+Foreign!B11</f>
        <v>429</v>
      </c>
      <c r="C11" s="18">
        <f>((SQRT((Intra!C11/1.645)^2+(Inter!C11/1.645)^2+(Foreign!C11/1.645)^2))*1.645)</f>
        <v>185.80365981325556</v>
      </c>
      <c r="D11" s="19">
        <f t="shared" si="0"/>
        <v>4.5901990156216564E-2</v>
      </c>
      <c r="E11" s="17">
        <f>Intra!E11+Inter!E11+Foreign!E11</f>
        <v>238</v>
      </c>
      <c r="F11" s="18">
        <f>((SQRT((Intra!F11/1.645)^2+(Inter!F11/1.645)^2+(Foreign!F11/1.645)^2))*1.645)</f>
        <v>131.24404748406687</v>
      </c>
      <c r="G11" s="19">
        <f>E11/E$8</f>
        <v>3.1348788198103265E-2</v>
      </c>
      <c r="H11" s="38">
        <f>Intra!H11+Inter!H11+Foreign!H11</f>
        <v>191</v>
      </c>
      <c r="I11" s="39">
        <f>((SQRT((Intra!I11/1.645)^2+(Inter!I11/1.645)^2+(Foreign!I11/1.645)^2))*1.645)</f>
        <v>227.4818674092509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10051</v>
      </c>
      <c r="C14" s="18">
        <f>((SQRT((Intra!C14/1.645)^2+(Inter!C14/1.645)^2+(Foreign!C14/1.645)^2))*1.645)</f>
        <v>863.3759320249784</v>
      </c>
      <c r="D14" s="19">
        <f>B14/B$14</f>
        <v>1</v>
      </c>
      <c r="E14" s="17">
        <f>Intra!E14+Inter!E14+Foreign!E14</f>
        <v>7990</v>
      </c>
      <c r="F14" s="18">
        <f>((SQRT((Intra!F14/1.645)^2+(Inter!F14/1.645)^2+(Foreign!F14/1.645)^2))*1.645)</f>
        <v>778.91527138707454</v>
      </c>
      <c r="G14" s="19">
        <f>E14/E$14</f>
        <v>1</v>
      </c>
      <c r="H14" s="17">
        <f>Intra!H14+Inter!H14+Foreign!H14</f>
        <v>2061</v>
      </c>
      <c r="I14" s="22">
        <f>((SQRT((Intra!I14/1.645)^2+(Inter!I14/1.645)^2+(Foreign!I14/1.645)^2))*1.645)</f>
        <v>1162.8099586776852</v>
      </c>
    </row>
    <row r="15" spans="1:11" ht="28.8" x14ac:dyDescent="0.3">
      <c r="A15" s="20" t="s">
        <v>21</v>
      </c>
      <c r="B15" s="17">
        <f>Intra!B15+Inter!B15+Foreign!B15</f>
        <v>3269</v>
      </c>
      <c r="C15" s="18">
        <f>((SQRT((Intra!C15/1.645)^2+(Inter!C15/1.645)^2+(Foreign!C15/1.645)^2))*1.645)</f>
        <v>479</v>
      </c>
      <c r="D15" s="19">
        <f>B15/B$14</f>
        <v>0.32524126952542037</v>
      </c>
      <c r="E15" s="17">
        <f>Intra!E15+Inter!E15+Foreign!E15</f>
        <v>3322</v>
      </c>
      <c r="F15" s="18">
        <f>((SQRT((Intra!F15/1.645)^2+(Inter!F15/1.645)^2+(Foreign!F15/1.645)^2))*1.645)</f>
        <v>532</v>
      </c>
      <c r="G15" s="19">
        <f>E15/E$14</f>
        <v>0.41576971214017522</v>
      </c>
      <c r="H15" s="17">
        <f>Intra!H15+Inter!H15+Foreign!H15</f>
        <v>-53</v>
      </c>
      <c r="I15" s="22">
        <f>((SQRT((Intra!I15/1.645)^2+(Inter!I15/1.645)^2+(Foreign!I15/1.645)^2))*1.645)</f>
        <v>715.86660768609681</v>
      </c>
    </row>
    <row r="16" spans="1:11" ht="28.8" x14ac:dyDescent="0.3">
      <c r="A16" s="20" t="s">
        <v>22</v>
      </c>
      <c r="B16" s="17">
        <f>Intra!B16+Inter!B16+Foreign!B16</f>
        <v>1211</v>
      </c>
      <c r="C16" s="18">
        <f>((SQRT((Intra!C16/1.645)^2+(Inter!C16/1.645)^2+(Foreign!C16/1.645)^2))*1.645)</f>
        <v>293.2319900692965</v>
      </c>
      <c r="D16" s="19">
        <f t="shared" ref="D16:D20" si="1">B16/B$14</f>
        <v>0.12048552382847477</v>
      </c>
      <c r="E16" s="17">
        <f>Intra!E16+Inter!E16+Foreign!E16</f>
        <v>447</v>
      </c>
      <c r="F16" s="18">
        <f>((SQRT((Intra!F16/1.645)^2+(Inter!F16/1.645)^2+(Foreign!F16/1.645)^2))*1.645)</f>
        <v>165</v>
      </c>
      <c r="G16" s="19">
        <f t="shared" ref="G16:G20" si="2">E16/E$14</f>
        <v>5.5944931163954943E-2</v>
      </c>
      <c r="H16" s="17">
        <f>Intra!H16+Inter!H16+Foreign!H16</f>
        <v>764</v>
      </c>
      <c r="I16" s="22">
        <f>((SQRT((Intra!I16/1.645)^2+(Inter!I16/1.645)^2+(Foreign!I16/1.645)^2))*1.645)</f>
        <v>336.46693745448448</v>
      </c>
    </row>
    <row r="17" spans="1:9" ht="28.8" x14ac:dyDescent="0.3">
      <c r="A17" s="20" t="s">
        <v>23</v>
      </c>
      <c r="B17" s="17">
        <f>Intra!B17+Inter!B17+Foreign!B17</f>
        <v>1027</v>
      </c>
      <c r="C17" s="18">
        <f>((SQRT((Intra!C17/1.645)^2+(Inter!C17/1.645)^2+(Foreign!C17/1.645)^2))*1.645)</f>
        <v>309</v>
      </c>
      <c r="D17" s="19">
        <f t="shared" si="1"/>
        <v>0.10217888767286837</v>
      </c>
      <c r="E17" s="17">
        <f>Intra!E17+Inter!E17+Foreign!E17</f>
        <v>1436</v>
      </c>
      <c r="F17" s="18">
        <f>((SQRT((Intra!F17/1.645)^2+(Inter!F17/1.645)^2+(Foreign!F17/1.645)^2))*1.645)</f>
        <v>373</v>
      </c>
      <c r="G17" s="19">
        <f t="shared" si="2"/>
        <v>0.17972465581977473</v>
      </c>
      <c r="H17" s="17">
        <f>Intra!H17+Inter!H17+Foreign!H17</f>
        <v>-409</v>
      </c>
      <c r="I17" s="22">
        <f>((SQRT((Intra!I17/1.645)^2+(Inter!I17/1.645)^2+(Foreign!I17/1.645)^2))*1.645)</f>
        <v>484.36556442422699</v>
      </c>
    </row>
    <row r="18" spans="1:9" ht="28.8" x14ac:dyDescent="0.3">
      <c r="A18" s="20" t="s">
        <v>24</v>
      </c>
      <c r="B18" s="17">
        <f>Intra!B18+Inter!B18+Foreign!B18</f>
        <v>3346</v>
      </c>
      <c r="C18" s="18">
        <f>((SQRT((Intra!C18/1.645)^2+(Inter!C18/1.645)^2+(Foreign!C18/1.645)^2))*1.645)</f>
        <v>482.06638546988529</v>
      </c>
      <c r="D18" s="19">
        <f t="shared" si="1"/>
        <v>0.33290219878619043</v>
      </c>
      <c r="E18" s="17">
        <f>Intra!E18+Inter!E18+Foreign!E18</f>
        <v>2152</v>
      </c>
      <c r="F18" s="18">
        <f>((SQRT((Intra!F18/1.645)^2+(Inter!F18/1.645)^2+(Foreign!F18/1.645)^2))*1.645)</f>
        <v>347.54136444457947</v>
      </c>
      <c r="G18" s="19">
        <f t="shared" si="2"/>
        <v>0.26933667083854818</v>
      </c>
      <c r="H18" s="17">
        <f>Intra!H18+Inter!H18+Foreign!H18</f>
        <v>1194</v>
      </c>
      <c r="I18" s="22">
        <f>((SQRT((Intra!I18/1.645)^2+(Inter!I18/1.645)^2+(Foreign!I18/1.645)^2))*1.645)</f>
        <v>594.28360233141223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6</v>
      </c>
      <c r="F19" s="18">
        <f>((SQRT((Intra!F19/1.645)^2+(Inter!F19/1.645)^2+(Foreign!F19/1.645)^2))*1.645)</f>
        <v>15.000000000000002</v>
      </c>
      <c r="G19" s="19">
        <f t="shared" si="2"/>
        <v>7.5093867334167705E-4</v>
      </c>
      <c r="H19" s="17">
        <f>Intra!H19+Inter!H19+Foreign!H19</f>
        <v>-6</v>
      </c>
      <c r="I19" s="22">
        <f>((SQRT((Intra!I19/1.645)^2+(Inter!I19/1.645)^2+(Foreign!I19/1.645)^2))*1.645)</f>
        <v>15.000000000000002</v>
      </c>
    </row>
    <row r="20" spans="1:9" x14ac:dyDescent="0.3">
      <c r="A20" s="20" t="s">
        <v>26</v>
      </c>
      <c r="B20" s="17">
        <f>Intra!B20+Inter!B20+Foreign!B20</f>
        <v>121</v>
      </c>
      <c r="C20" s="18">
        <f>((SQRT((Intra!C20/1.645)^2+(Inter!C20/1.645)^2+(Foreign!C20/1.645)^2))*1.645)</f>
        <v>78.421935706790606</v>
      </c>
      <c r="D20" s="19">
        <f t="shared" si="1"/>
        <v>1.2038603124067257E-2</v>
      </c>
      <c r="E20" s="17">
        <f>Intra!E20+Inter!E20+Foreign!E20</f>
        <v>65</v>
      </c>
      <c r="F20" s="18">
        <f>((SQRT((Intra!F20/1.645)^2+(Inter!F20/1.645)^2+(Foreign!F20/1.645)^2))*1.645)</f>
        <v>54.230987451824987</v>
      </c>
      <c r="G20" s="19">
        <f t="shared" si="2"/>
        <v>8.135168961201502E-3</v>
      </c>
      <c r="H20" s="17">
        <f>Intra!H20+Inter!H20+Foreign!H20</f>
        <v>56</v>
      </c>
      <c r="I20" s="22">
        <f>((SQRT((Intra!I20/1.645)^2+(Inter!I20/1.645)^2+(Foreign!I20/1.645)^2))*1.645)</f>
        <v>95.346735654662041</v>
      </c>
    </row>
    <row r="21" spans="1:9" s="5" customFormat="1" x14ac:dyDescent="0.3">
      <c r="A21" s="20" t="s">
        <v>27</v>
      </c>
      <c r="B21" s="17">
        <f>Intra!B21+Inter!B21+Foreign!B21</f>
        <v>55</v>
      </c>
      <c r="C21" s="18">
        <f>((SQRT((Intra!C21/1.645)^2+(Inter!C21/1.645)^2+(Foreign!C21/1.645)^2))*1.645)</f>
        <v>38.755644750152207</v>
      </c>
      <c r="D21" s="19">
        <f t="shared" ref="D21:D32" si="3">B21/B$14</f>
        <v>5.4720923291214805E-3</v>
      </c>
      <c r="E21" s="17">
        <f>Intra!E21+Inter!E21+Foreign!E21</f>
        <v>143</v>
      </c>
      <c r="F21" s="18">
        <f>((SQRT((Intra!F21/1.645)^2+(Inter!F21/1.645)^2+(Foreign!F21/1.645)^2))*1.645)</f>
        <v>91.967385523347346</v>
      </c>
      <c r="G21" s="19">
        <f t="shared" ref="G21:G32" si="4">E21/E$14</f>
        <v>1.7897371714643305E-2</v>
      </c>
      <c r="H21" s="17">
        <f>Intra!H21+Inter!H21+Foreign!H21</f>
        <v>-88</v>
      </c>
      <c r="I21" s="22">
        <f>((SQRT((Intra!I21/1.645)^2+(Inter!I21/1.645)^2+(Foreign!I21/1.645)^2))*1.645)</f>
        <v>99.799799598997197</v>
      </c>
    </row>
    <row r="22" spans="1:9" s="5" customFormat="1" ht="28.8" x14ac:dyDescent="0.3">
      <c r="A22" s="20" t="s">
        <v>28</v>
      </c>
      <c r="B22" s="17">
        <f>Intra!B22+Inter!B22+Foreign!B22</f>
        <v>101</v>
      </c>
      <c r="C22" s="18">
        <f>((SQRT((Intra!C22/1.645)^2+(Inter!C22/1.645)^2+(Foreign!C22/1.645)^2))*1.645)</f>
        <v>67.186308128963304</v>
      </c>
      <c r="D22" s="19">
        <f t="shared" si="3"/>
        <v>1.0048751368023082E-2</v>
      </c>
      <c r="E22" s="17">
        <f>Intra!E22+Inter!E22+Foreign!E22</f>
        <v>25</v>
      </c>
      <c r="F22" s="18">
        <f>((SQRT((Intra!F22/1.645)^2+(Inter!F22/1.645)^2+(Foreign!F22/1.645)^2))*1.645)</f>
        <v>24.041630560342615</v>
      </c>
      <c r="G22" s="19">
        <f t="shared" si="4"/>
        <v>3.1289111389236545E-3</v>
      </c>
      <c r="H22" s="17">
        <f>Intra!H22+Inter!H22+Foreign!H22</f>
        <v>76</v>
      </c>
      <c r="I22" s="22">
        <f>((SQRT((Intra!I22/1.645)^2+(Inter!I22/1.645)^2+(Foreign!I22/1.645)^2))*1.645)</f>
        <v>71.358251099645102</v>
      </c>
    </row>
    <row r="23" spans="1:9" s="5" customFormat="1" x14ac:dyDescent="0.3">
      <c r="A23" s="20" t="s">
        <v>29</v>
      </c>
      <c r="B23" s="17">
        <f>Intra!B23+Inter!B23+Foreign!B23</f>
        <v>109</v>
      </c>
      <c r="C23" s="18">
        <f>((SQRT((Intra!C23/1.645)^2+(Inter!C23/1.645)^2+(Foreign!C23/1.645)^2))*1.645)</f>
        <v>69.382995034806612</v>
      </c>
      <c r="D23" s="19">
        <f t="shared" si="3"/>
        <v>1.0844692070440752E-2</v>
      </c>
      <c r="E23" s="17">
        <f>Intra!E23+Inter!E23+Foreign!E23</f>
        <v>14</v>
      </c>
      <c r="F23" s="18">
        <f>((SQRT((Intra!F23/1.645)^2+(Inter!F23/1.645)^2+(Foreign!F23/1.645)^2))*1.645)</f>
        <v>20</v>
      </c>
      <c r="G23" s="19">
        <f t="shared" si="4"/>
        <v>1.7521902377972466E-3</v>
      </c>
      <c r="H23" s="17">
        <f>Intra!H23+Inter!H23+Foreign!H23</f>
        <v>95</v>
      </c>
      <c r="I23" s="22">
        <f>((SQRT((Intra!I23/1.645)^2+(Inter!I23/1.645)^2+(Foreign!I23/1.645)^2))*1.645)</f>
        <v>72.208032794142781</v>
      </c>
    </row>
    <row r="24" spans="1:9" s="5" customFormat="1" x14ac:dyDescent="0.3">
      <c r="A24" s="20" t="s">
        <v>30</v>
      </c>
      <c r="B24" s="17">
        <f>Intra!B24+Inter!B24+Foreign!B24</f>
        <v>158</v>
      </c>
      <c r="C24" s="18">
        <f>((SQRT((Intra!C24/1.645)^2+(Inter!C24/1.645)^2+(Foreign!C24/1.645)^2))*1.645)</f>
        <v>95.801878895979897</v>
      </c>
      <c r="D24" s="19">
        <f t="shared" si="3"/>
        <v>1.5719828872748979E-2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158</v>
      </c>
      <c r="I24" s="22">
        <f>((SQRT((Intra!I24/1.645)^2+(Inter!I24/1.645)^2+(Foreign!I24/1.645)^2))*1.645)</f>
        <v>95.801878895979897</v>
      </c>
    </row>
    <row r="25" spans="1:9" s="5" customFormat="1" x14ac:dyDescent="0.3">
      <c r="A25" s="20" t="s">
        <v>31</v>
      </c>
      <c r="B25" s="17">
        <f>Intra!B25+Inter!B25+Foreign!B25</f>
        <v>380</v>
      </c>
      <c r="C25" s="18">
        <f>((SQRT((Intra!C25/1.645)^2+(Inter!C25/1.645)^2+(Foreign!C25/1.645)^2))*1.645)</f>
        <v>206.23530250662714</v>
      </c>
      <c r="D25" s="19">
        <f t="shared" si="3"/>
        <v>3.780718336483932E-2</v>
      </c>
      <c r="E25" s="17">
        <f>Intra!E25+Inter!E25+Foreign!E25</f>
        <v>54</v>
      </c>
      <c r="F25" s="18">
        <f>((SQRT((Intra!F25/1.645)^2+(Inter!F25/1.645)^2+(Foreign!F25/1.645)^2))*1.645)</f>
        <v>42.190046219457976</v>
      </c>
      <c r="G25" s="19">
        <f t="shared" si="4"/>
        <v>6.7584480600750936E-3</v>
      </c>
      <c r="H25" s="17">
        <f>Intra!H25+Inter!H25+Foreign!H25</f>
        <v>326</v>
      </c>
      <c r="I25" s="22">
        <f>((SQRT((Intra!I25/1.645)^2+(Inter!I25/1.645)^2+(Foreign!I25/1.645)^2))*1.645)</f>
        <v>210.50653196516254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7</v>
      </c>
      <c r="C27" s="18">
        <f>((SQRT((Intra!C27/1.645)^2+(Inter!C27/1.645)^2+(Foreign!C27/1.645)^2))*1.645)</f>
        <v>14</v>
      </c>
      <c r="D27" s="19">
        <f t="shared" si="3"/>
        <v>6.9644811461546112E-4</v>
      </c>
      <c r="E27" s="17">
        <f>Intra!E27+Inter!E27+Foreign!E27</f>
        <v>142</v>
      </c>
      <c r="F27" s="18">
        <f>((SQRT((Intra!F27/1.645)^2+(Inter!F27/1.645)^2+(Foreign!F27/1.645)^2))*1.645)</f>
        <v>112.36102527122117</v>
      </c>
      <c r="G27" s="19">
        <f t="shared" si="4"/>
        <v>1.7772215269086358E-2</v>
      </c>
      <c r="H27" s="17">
        <f>Intra!H27+Inter!H27+Foreign!H27</f>
        <v>-135</v>
      </c>
      <c r="I27" s="22">
        <f>((SQRT((Intra!I27/1.645)^2+(Inter!I27/1.645)^2+(Foreign!I27/1.645)^2))*1.645)</f>
        <v>113.22985472038722</v>
      </c>
    </row>
    <row r="28" spans="1:9" s="5" customFormat="1" x14ac:dyDescent="0.3">
      <c r="A28" s="20" t="s">
        <v>34</v>
      </c>
      <c r="B28" s="17">
        <f>Intra!B28+Inter!B28+Foreign!B28</f>
        <v>15</v>
      </c>
      <c r="C28" s="18">
        <f>((SQRT((Intra!C28/1.645)^2+(Inter!C28/1.645)^2+(Foreign!C28/1.645)^2))*1.645)</f>
        <v>24</v>
      </c>
      <c r="D28" s="19">
        <f t="shared" si="3"/>
        <v>1.4923888170331311E-3</v>
      </c>
      <c r="E28" s="17">
        <f>Intra!E28+Inter!E28+Foreign!E28</f>
        <v>25</v>
      </c>
      <c r="F28" s="18">
        <f>((SQRT((Intra!F28/1.645)^2+(Inter!F28/1.645)^2+(Foreign!F28/1.645)^2))*1.645)</f>
        <v>31.400636936215164</v>
      </c>
      <c r="G28" s="19">
        <f t="shared" si="4"/>
        <v>3.1289111389236545E-3</v>
      </c>
      <c r="H28" s="17">
        <f>Intra!H28+Inter!H28+Foreign!H28</f>
        <v>-10</v>
      </c>
      <c r="I28" s="22">
        <f>((SQRT((Intra!I28/1.645)^2+(Inter!I28/1.645)^2+(Foreign!I28/1.645)^2))*1.645)</f>
        <v>39.522145690739016</v>
      </c>
    </row>
    <row r="29" spans="1:9" s="5" customFormat="1" x14ac:dyDescent="0.3">
      <c r="A29" s="20" t="s">
        <v>35</v>
      </c>
      <c r="B29" s="17">
        <f>Intra!B29+Inter!B29+Foreign!B29</f>
        <v>17</v>
      </c>
      <c r="C29" s="18">
        <f>((SQRT((Intra!C29/1.645)^2+(Inter!C29/1.645)^2+(Foreign!C29/1.645)^2))*1.645)</f>
        <v>24</v>
      </c>
      <c r="D29" s="19">
        <f t="shared" si="3"/>
        <v>1.6913739926375485E-3</v>
      </c>
      <c r="E29" s="17">
        <f>Intra!E29+Inter!E29+Foreign!E29</f>
        <v>35</v>
      </c>
      <c r="F29" s="18">
        <f>((SQRT((Intra!F29/1.645)^2+(Inter!F29/1.645)^2+(Foreign!F29/1.645)^2))*1.645)</f>
        <v>48.270073544588676</v>
      </c>
      <c r="G29" s="19">
        <f t="shared" si="4"/>
        <v>4.3804755944931162E-3</v>
      </c>
      <c r="H29" s="17">
        <f>Intra!H29+Inter!H29+Foreign!H29</f>
        <v>-18</v>
      </c>
      <c r="I29" s="22">
        <f>((SQRT((Intra!I29/1.645)^2+(Inter!I29/1.645)^2+(Foreign!I29/1.645)^2))*1.645)</f>
        <v>53.907327887774215</v>
      </c>
    </row>
    <row r="30" spans="1:9" x14ac:dyDescent="0.3">
      <c r="A30" s="34" t="s">
        <v>36</v>
      </c>
      <c r="B30" s="17">
        <f>Intra!B30+Inter!B30+Foreign!B30</f>
        <v>7</v>
      </c>
      <c r="C30" s="18">
        <f>((SQRT((Intra!C30/1.645)^2+(Inter!C30/1.645)^2+(Foreign!C30/1.645)^2))*1.645)</f>
        <v>10</v>
      </c>
      <c r="D30" s="19">
        <f t="shared" si="3"/>
        <v>6.9644811461546112E-4</v>
      </c>
      <c r="E30" s="17">
        <f>Intra!E30+Inter!E30+Foreign!E30</f>
        <v>50</v>
      </c>
      <c r="F30" s="18">
        <f>((SQRT((Intra!F30/1.645)^2+(Inter!F30/1.645)^2+(Foreign!F30/1.645)^2))*1.645)</f>
        <v>40.224370722237531</v>
      </c>
      <c r="G30" s="19">
        <f t="shared" si="4"/>
        <v>6.2578222778473091E-3</v>
      </c>
      <c r="H30" s="17">
        <f>Intra!H30+Inter!H30+Foreign!H30</f>
        <v>-43</v>
      </c>
      <c r="I30" s="22">
        <f>((SQRT((Intra!I30/1.645)^2+(Inter!I30/1.645)^2+(Foreign!I30/1.645)^2))*1.645)</f>
        <v>41.448763552125406</v>
      </c>
    </row>
    <row r="31" spans="1:9" s="5" customFormat="1" x14ac:dyDescent="0.3">
      <c r="A31" s="35" t="s">
        <v>38</v>
      </c>
      <c r="B31" s="17">
        <f>Intra!B31+Inter!B31+Foreign!B31</f>
        <v>209</v>
      </c>
      <c r="C31" s="18">
        <f>((SQRT((Intra!C31/1.645)^2+(Inter!C31/1.645)^2+(Foreign!C31/1.645)^2))*1.645)</f>
        <v>179.37948600662227</v>
      </c>
      <c r="D31" s="19">
        <f t="shared" si="3"/>
        <v>2.0793950850661626E-2</v>
      </c>
      <c r="E31" s="17">
        <f>Intra!E31+Inter!E31+Foreign!E31</f>
        <v>74</v>
      </c>
      <c r="F31" s="18">
        <f>((SQRT((Intra!F31/1.645)^2+(Inter!F31/1.645)^2+(Foreign!F31/1.645)^2))*1.645)</f>
        <v>59</v>
      </c>
      <c r="G31" s="19">
        <f t="shared" si="4"/>
        <v>9.2615769712140177E-3</v>
      </c>
      <c r="H31" s="17">
        <f>Intra!H31+Inter!H31+Foreign!H31</f>
        <v>135</v>
      </c>
      <c r="I31" s="22">
        <f>((SQRT((Intra!I31/1.645)^2+(Inter!I31/1.645)^2+(Foreign!I31/1.645)^2))*1.645)</f>
        <v>188.83325978227458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10051</v>
      </c>
      <c r="C35" s="18">
        <f>((SQRT((Intra!C35/1.645)^2+(Inter!C35/1.645)^2+(Foreign!C35/1.645)^2))*1.645)</f>
        <v>932.83867844338454</v>
      </c>
      <c r="D35" s="19">
        <f>B35/B$35</f>
        <v>1</v>
      </c>
      <c r="E35" s="17">
        <f>Intra!E35+Inter!E35+Foreign!E35</f>
        <v>7990</v>
      </c>
      <c r="F35" s="18">
        <f>((SQRT((Intra!F35/1.645)^2+(Inter!F35/1.645)^2+(Foreign!F35/1.645)^2))*1.645)</f>
        <v>858.20393846684249</v>
      </c>
      <c r="G35" s="19">
        <f>E35/E$35</f>
        <v>1</v>
      </c>
      <c r="H35" s="17">
        <f>Intra!H35+Inter!H35+Foreign!H35</f>
        <v>2061</v>
      </c>
      <c r="I35" s="22">
        <f>((SQRT((Intra!I35/1.645)^2+(Inter!I35/1.645)^2+(Foreign!I35/1.645)^2))*1.645)</f>
        <v>1267.5574937650758</v>
      </c>
    </row>
    <row r="36" spans="1:9" ht="28.8" x14ac:dyDescent="0.3">
      <c r="A36" s="20" t="s">
        <v>39</v>
      </c>
      <c r="B36" s="17">
        <f>Intra!B36+Inter!B36+Foreign!B36</f>
        <v>8786</v>
      </c>
      <c r="C36" s="18">
        <f>((SQRT((Intra!C36/1.645)^2+(Inter!C36/1.645)^2+(Foreign!C36/1.645)^2))*1.645)</f>
        <v>882.59277132775105</v>
      </c>
      <c r="D36" s="19">
        <f t="shared" ref="D36:D39" si="5">B36/B$35</f>
        <v>0.87414187643020591</v>
      </c>
      <c r="E36" s="17">
        <f>Intra!E36+Inter!E36+Foreign!E36</f>
        <v>7335</v>
      </c>
      <c r="F36" s="18">
        <f>((SQRT((Intra!F36/1.645)^2+(Inter!F36/1.645)^2+(Foreign!F36/1.645)^2))*1.645)</f>
        <v>837.4831341585334</v>
      </c>
      <c r="G36" s="19">
        <f t="shared" ref="G36:G39" si="6">E36/E$35</f>
        <v>0.91802252816020025</v>
      </c>
      <c r="H36" s="17">
        <f>Intra!H36+Inter!H36+Foreign!H36</f>
        <v>1451</v>
      </c>
      <c r="I36" s="22">
        <f>((SQRT((Intra!I36/1.645)^2+(Inter!I36/1.645)^2+(Foreign!I36/1.645)^2))*1.645)</f>
        <v>1216.6955247719125</v>
      </c>
    </row>
    <row r="37" spans="1:9" ht="28.8" x14ac:dyDescent="0.3">
      <c r="A37" s="20" t="s">
        <v>40</v>
      </c>
      <c r="B37" s="17">
        <f>Intra!B37+Inter!B37+Foreign!B37</f>
        <v>469</v>
      </c>
      <c r="C37" s="18">
        <f>((SQRT((Intra!C37/1.645)^2+(Inter!C37/1.645)^2+(Foreign!C37/1.645)^2))*1.645)</f>
        <v>210.40437257813821</v>
      </c>
      <c r="D37" s="19">
        <f t="shared" si="5"/>
        <v>4.6662023679235894E-2</v>
      </c>
      <c r="E37" s="17">
        <f>Intra!E37+Inter!E37+Foreign!E37</f>
        <v>91</v>
      </c>
      <c r="F37" s="18">
        <f>((SQRT((Intra!F37/1.645)^2+(Inter!F37/1.645)^2+(Foreign!F37/1.645)^2))*1.645)</f>
        <v>43.657759905886152</v>
      </c>
      <c r="G37" s="19">
        <f t="shared" si="6"/>
        <v>1.1389236545682102E-2</v>
      </c>
      <c r="H37" s="17">
        <f>Intra!H37+Inter!H37+Foreign!H37</f>
        <v>378</v>
      </c>
      <c r="I37" s="22">
        <f>((SQRT((Intra!I37/1.645)^2+(Inter!I37/1.645)^2+(Foreign!I37/1.645)^2))*1.645)</f>
        <v>214.88601629701267</v>
      </c>
    </row>
    <row r="38" spans="1:9" ht="28.8" x14ac:dyDescent="0.3">
      <c r="A38" s="20" t="s">
        <v>41</v>
      </c>
      <c r="B38" s="17">
        <f>Intra!B38+Inter!B38+Foreign!B38</f>
        <v>374</v>
      </c>
      <c r="C38" s="18">
        <f>((SQRT((Intra!C38/1.645)^2+(Inter!C38/1.645)^2+(Foreign!C38/1.645)^2))*1.645)</f>
        <v>168.48145298518764</v>
      </c>
      <c r="D38" s="19">
        <f t="shared" si="5"/>
        <v>3.7210227838026064E-2</v>
      </c>
      <c r="E38" s="17">
        <f>Intra!E38+Inter!E38+Foreign!E38</f>
        <v>218</v>
      </c>
      <c r="F38" s="18">
        <f>((SQRT((Intra!F38/1.645)^2+(Inter!F38/1.645)^2+(Foreign!F38/1.645)^2))*1.645)</f>
        <v>130.60245020672468</v>
      </c>
      <c r="G38" s="19">
        <f t="shared" si="6"/>
        <v>2.7284105131414268E-2</v>
      </c>
      <c r="H38" s="17">
        <f>Intra!H38+Inter!H38+Foreign!H38</f>
        <v>156</v>
      </c>
      <c r="I38" s="22">
        <f>((SQRT((Intra!I38/1.645)^2+(Inter!I38/1.645)^2+(Foreign!I38/1.645)^2))*1.645)</f>
        <v>213.17363814505771</v>
      </c>
    </row>
    <row r="39" spans="1:9" ht="28.8" x14ac:dyDescent="0.3">
      <c r="A39" s="24" t="s">
        <v>42</v>
      </c>
      <c r="B39" s="25">
        <f>Intra!B39+Inter!B39+Foreign!B39</f>
        <v>416</v>
      </c>
      <c r="C39" s="26">
        <f>((SQRT((Intra!C39/1.645)^2+(Inter!C39/1.645)^2+(Foreign!C39/1.645)^2))*1.645)</f>
        <v>135.36986370680884</v>
      </c>
      <c r="D39" s="27">
        <f t="shared" si="5"/>
        <v>4.1388916525718834E-2</v>
      </c>
      <c r="E39" s="25">
        <f>Intra!E39+Inter!E39+Foreign!E39</f>
        <v>346</v>
      </c>
      <c r="F39" s="26">
        <f>((SQRT((Intra!F39/1.645)^2+(Inter!F39/1.645)^2+(Foreign!F39/1.645)^2))*1.645)</f>
        <v>129.57623443111626</v>
      </c>
      <c r="G39" s="27">
        <f t="shared" si="6"/>
        <v>4.3304130162703382E-2</v>
      </c>
      <c r="H39" s="25">
        <f>Intra!H39+Inter!H39+Foreign!H39</f>
        <v>70</v>
      </c>
      <c r="I39" s="28">
        <f>((SQRT((Intra!I39/1.645)^2+(Inter!I39/1.645)^2+(Foreign!I39/1.645)^2))*1.645)</f>
        <v>187.38996912681213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Harford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4937</v>
      </c>
      <c r="C8" s="45">
        <v>608</v>
      </c>
      <c r="D8" s="19">
        <f>B8/B$8</f>
        <v>1</v>
      </c>
      <c r="E8" s="15">
        <v>4867</v>
      </c>
      <c r="F8" s="45">
        <v>665</v>
      </c>
      <c r="G8" s="19">
        <f t="shared" ref="G8:G10" si="0">E8/E$8</f>
        <v>1</v>
      </c>
      <c r="H8" s="38">
        <f t="shared" ref="H8:H11" si="1">B8-E8</f>
        <v>70</v>
      </c>
      <c r="I8" s="39">
        <f>((SQRT((C8/1.645)^2+(F8/1.645)^2)))*1.645</f>
        <v>901.04883330483256</v>
      </c>
    </row>
    <row r="9" spans="1:9" x14ac:dyDescent="0.3">
      <c r="A9" s="32" t="str">
        <f>Total!A9</f>
        <v>Speak only English</v>
      </c>
      <c r="B9" s="15">
        <v>4508</v>
      </c>
      <c r="C9" s="45">
        <v>581</v>
      </c>
      <c r="D9" s="19">
        <f>B9/B$8</f>
        <v>0.91310512456957671</v>
      </c>
      <c r="E9" s="15">
        <v>4596</v>
      </c>
      <c r="F9" s="45">
        <v>652</v>
      </c>
      <c r="G9" s="19">
        <f t="shared" si="0"/>
        <v>0.94431888226833782</v>
      </c>
      <c r="H9" s="38">
        <f t="shared" si="1"/>
        <v>-88</v>
      </c>
      <c r="I9" s="39">
        <f t="shared" ref="I9:I11" si="2">((SQRT((C9/1.645)^2+(F9/1.645)^2)))*1.645</f>
        <v>873.30693344321969</v>
      </c>
    </row>
    <row r="10" spans="1:9" ht="28.8" x14ac:dyDescent="0.3">
      <c r="A10" s="32" t="str">
        <f>Total!A10</f>
        <v>Speak a language other than English, speak English "very well"</v>
      </c>
      <c r="B10" s="15">
        <v>194</v>
      </c>
      <c r="C10" s="45">
        <v>100</v>
      </c>
      <c r="D10" s="19">
        <f>B10/B$8</f>
        <v>3.9295118493011948E-2</v>
      </c>
      <c r="E10" s="15">
        <v>238</v>
      </c>
      <c r="F10" s="45">
        <v>123</v>
      </c>
      <c r="G10" s="19">
        <f t="shared" si="0"/>
        <v>4.8900760221902609E-2</v>
      </c>
      <c r="H10" s="38">
        <f t="shared" si="1"/>
        <v>-44</v>
      </c>
      <c r="I10" s="39">
        <f t="shared" si="2"/>
        <v>158.5212919452778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235</v>
      </c>
      <c r="C11" s="45">
        <v>149</v>
      </c>
      <c r="D11" s="19">
        <f>B11/B$8</f>
        <v>4.7599756937411385E-2</v>
      </c>
      <c r="E11" s="15">
        <v>33</v>
      </c>
      <c r="F11" s="45">
        <v>40</v>
      </c>
      <c r="G11" s="19">
        <f>E11/E$8</f>
        <v>6.7803575097596059E-3</v>
      </c>
      <c r="H11" s="38">
        <f t="shared" si="1"/>
        <v>202</v>
      </c>
      <c r="I11" s="39">
        <f t="shared" si="2"/>
        <v>154.27572718998928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5384</v>
      </c>
      <c r="C14" s="47">
        <v>635</v>
      </c>
      <c r="D14" s="19">
        <f>B14/B$14</f>
        <v>1</v>
      </c>
      <c r="E14" s="48">
        <v>5049</v>
      </c>
      <c r="F14" s="48">
        <v>615</v>
      </c>
      <c r="G14" s="19">
        <f>E14/E$14</f>
        <v>1</v>
      </c>
      <c r="H14" s="17">
        <f t="shared" ref="H14:H20" si="3">B14-E14</f>
        <v>335</v>
      </c>
      <c r="I14" s="22">
        <f t="shared" ref="I14:I20" si="4">((SQRT((C14/1.645)^2+(F14/1.645)^2)))*1.645</f>
        <v>883.99660632832752</v>
      </c>
    </row>
    <row r="15" spans="1:9" ht="28.8" x14ac:dyDescent="0.3">
      <c r="A15" s="32" t="str">
        <f>Total!A15</f>
        <v>Same state as current residence and residence 1 year ago</v>
      </c>
      <c r="B15" s="46">
        <v>3269</v>
      </c>
      <c r="C15" s="47">
        <v>479</v>
      </c>
      <c r="D15" s="19">
        <f>B15/B$14</f>
        <v>0.60716939078751853</v>
      </c>
      <c r="E15" s="48">
        <v>3322</v>
      </c>
      <c r="F15" s="48">
        <v>532</v>
      </c>
      <c r="G15" s="19">
        <f>E15/E$14</f>
        <v>0.65795206971677556</v>
      </c>
      <c r="H15" s="17">
        <f t="shared" si="3"/>
        <v>-53</v>
      </c>
      <c r="I15" s="22">
        <f t="shared" si="4"/>
        <v>715.86660768609681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1701</v>
      </c>
      <c r="C18" s="47">
        <v>356</v>
      </c>
      <c r="D18" s="19">
        <f t="shared" si="5"/>
        <v>0.31593610698365526</v>
      </c>
      <c r="E18" s="48">
        <v>1460</v>
      </c>
      <c r="F18" s="48">
        <v>287</v>
      </c>
      <c r="G18" s="19">
        <f t="shared" si="6"/>
        <v>0.28916617151911267</v>
      </c>
      <c r="H18" s="17">
        <f t="shared" si="3"/>
        <v>241</v>
      </c>
      <c r="I18" s="22">
        <f t="shared" si="4"/>
        <v>457.28000174947516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7</v>
      </c>
      <c r="C20" s="47">
        <v>13</v>
      </c>
      <c r="D20" s="19">
        <f t="shared" si="5"/>
        <v>1.3001485884101039E-3</v>
      </c>
      <c r="E20" s="48">
        <v>17</v>
      </c>
      <c r="F20" s="48">
        <v>21</v>
      </c>
      <c r="G20" s="19">
        <f t="shared" si="6"/>
        <v>3.3670033670033669E-3</v>
      </c>
      <c r="H20" s="17">
        <f t="shared" si="3"/>
        <v>-10</v>
      </c>
      <c r="I20" s="22">
        <f t="shared" si="4"/>
        <v>24.698178070456937</v>
      </c>
    </row>
    <row r="21" spans="1:9" s="5" customFormat="1" x14ac:dyDescent="0.3">
      <c r="A21" s="32" t="str">
        <f>Total!A21</f>
        <v>Born in remainder of Europe</v>
      </c>
      <c r="B21" s="46">
        <v>11</v>
      </c>
      <c r="C21" s="47">
        <v>17</v>
      </c>
      <c r="D21" s="19">
        <f t="shared" si="5"/>
        <v>2.0430906389301636E-3</v>
      </c>
      <c r="E21" s="48">
        <v>63</v>
      </c>
      <c r="F21" s="48">
        <v>67</v>
      </c>
      <c r="G21" s="19">
        <f t="shared" si="6"/>
        <v>1.2477718360071301E-2</v>
      </c>
      <c r="H21" s="17">
        <f t="shared" ref="H21:H32" si="7">B21-E21</f>
        <v>-52</v>
      </c>
      <c r="I21" s="22">
        <f t="shared" ref="I21:I32" si="8">((SQRT((C21/1.645)^2+(F21/1.645)^2)))*1.645</f>
        <v>69.123078635141823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31</v>
      </c>
      <c r="C22" s="47">
        <v>48</v>
      </c>
      <c r="D22" s="19">
        <f t="shared" si="5"/>
        <v>5.757800891530461E-3</v>
      </c>
      <c r="E22" s="48">
        <v>4</v>
      </c>
      <c r="F22" s="48">
        <v>7</v>
      </c>
      <c r="G22" s="19">
        <f t="shared" si="6"/>
        <v>7.9223608635373339E-4</v>
      </c>
      <c r="H22" s="17">
        <f t="shared" si="7"/>
        <v>27</v>
      </c>
      <c r="I22" s="22">
        <f t="shared" si="8"/>
        <v>48.507731342539614</v>
      </c>
    </row>
    <row r="23" spans="1:9" s="5" customFormat="1" x14ac:dyDescent="0.3">
      <c r="A23" s="32" t="str">
        <f>Total!A23</f>
        <v>Born in India</v>
      </c>
      <c r="B23" s="46">
        <v>30</v>
      </c>
      <c r="C23" s="47">
        <v>35</v>
      </c>
      <c r="D23" s="19">
        <f t="shared" si="5"/>
        <v>5.5720653789004459E-3</v>
      </c>
      <c r="E23" s="48">
        <v>0</v>
      </c>
      <c r="F23" s="48">
        <v>0</v>
      </c>
      <c r="G23" s="19">
        <f t="shared" si="6"/>
        <v>0</v>
      </c>
      <c r="H23" s="17">
        <f t="shared" si="7"/>
        <v>30</v>
      </c>
      <c r="I23" s="22">
        <f t="shared" si="8"/>
        <v>35</v>
      </c>
    </row>
    <row r="24" spans="1:9" s="5" customFormat="1" x14ac:dyDescent="0.3">
      <c r="A24" s="32" t="str">
        <f>Total!A24</f>
        <v>Born in the Philippines</v>
      </c>
      <c r="B24" s="46">
        <v>76</v>
      </c>
      <c r="C24" s="47">
        <v>60</v>
      </c>
      <c r="D24" s="19">
        <f t="shared" si="5"/>
        <v>1.4115898959881129E-2</v>
      </c>
      <c r="E24" s="48">
        <v>0</v>
      </c>
      <c r="F24" s="48">
        <v>0</v>
      </c>
      <c r="G24" s="19">
        <f t="shared" si="6"/>
        <v>0</v>
      </c>
      <c r="H24" s="17">
        <f t="shared" si="7"/>
        <v>76</v>
      </c>
      <c r="I24" s="22">
        <f t="shared" si="8"/>
        <v>60.000000000000007</v>
      </c>
    </row>
    <row r="25" spans="1:9" s="5" customFormat="1" x14ac:dyDescent="0.3">
      <c r="A25" s="32" t="str">
        <f>Total!A25</f>
        <v>Born in remainder of Asia</v>
      </c>
      <c r="B25" s="46">
        <v>105</v>
      </c>
      <c r="C25" s="47">
        <v>98</v>
      </c>
      <c r="D25" s="19">
        <f t="shared" si="5"/>
        <v>1.950222882615156E-2</v>
      </c>
      <c r="E25" s="48">
        <v>21</v>
      </c>
      <c r="F25" s="48">
        <v>22</v>
      </c>
      <c r="G25" s="19">
        <f t="shared" si="6"/>
        <v>4.1592394533571005E-3</v>
      </c>
      <c r="H25" s="17">
        <f t="shared" si="7"/>
        <v>84</v>
      </c>
      <c r="I25" s="22">
        <f t="shared" si="8"/>
        <v>100.43903623591774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36</v>
      </c>
      <c r="F27" s="48">
        <v>9</v>
      </c>
      <c r="G27" s="19">
        <f t="shared" si="6"/>
        <v>7.1301247771836003E-3</v>
      </c>
      <c r="H27" s="17">
        <f t="shared" si="7"/>
        <v>-36</v>
      </c>
      <c r="I27" s="22">
        <f t="shared" si="8"/>
        <v>9</v>
      </c>
    </row>
    <row r="28" spans="1:9" s="5" customFormat="1" x14ac:dyDescent="0.3">
      <c r="A28" s="32" t="str">
        <f>Total!A28</f>
        <v>Born in remainder of Central America</v>
      </c>
      <c r="B28" s="46">
        <v>0</v>
      </c>
      <c r="C28" s="47">
        <v>0</v>
      </c>
      <c r="D28" s="19">
        <f t="shared" si="5"/>
        <v>0</v>
      </c>
      <c r="E28" s="48">
        <v>10</v>
      </c>
      <c r="F28" s="48">
        <v>19</v>
      </c>
      <c r="G28" s="19">
        <f t="shared" si="6"/>
        <v>1.9805902158843334E-3</v>
      </c>
      <c r="H28" s="17">
        <f t="shared" si="7"/>
        <v>-10</v>
      </c>
      <c r="I28" s="22">
        <f t="shared" si="8"/>
        <v>19</v>
      </c>
    </row>
    <row r="29" spans="1:9" s="5" customFormat="1" x14ac:dyDescent="0.3">
      <c r="A29" s="32" t="str">
        <f>Total!A29</f>
        <v>Born in the Caribbean</v>
      </c>
      <c r="B29" s="46">
        <v>0</v>
      </c>
      <c r="C29" s="47">
        <v>0</v>
      </c>
      <c r="D29" s="19">
        <f t="shared" si="5"/>
        <v>0</v>
      </c>
      <c r="E29" s="48">
        <v>28</v>
      </c>
      <c r="F29" s="48">
        <v>47</v>
      </c>
      <c r="G29" s="19">
        <f t="shared" si="6"/>
        <v>5.545652604476134E-3</v>
      </c>
      <c r="H29" s="17">
        <f t="shared" si="7"/>
        <v>-28</v>
      </c>
      <c r="I29" s="22">
        <f t="shared" si="8"/>
        <v>47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14</v>
      </c>
      <c r="F30" s="48">
        <v>23</v>
      </c>
      <c r="G30" s="19">
        <f t="shared" si="6"/>
        <v>2.772826302238067E-3</v>
      </c>
      <c r="H30" s="17">
        <f t="shared" si="7"/>
        <v>-14</v>
      </c>
      <c r="I30" s="22">
        <f t="shared" si="8"/>
        <v>23</v>
      </c>
    </row>
    <row r="31" spans="1:9" s="5" customFormat="1" x14ac:dyDescent="0.3">
      <c r="A31" s="40" t="str">
        <f>Total!A31</f>
        <v>Born in Africa</v>
      </c>
      <c r="B31" s="46">
        <v>154</v>
      </c>
      <c r="C31" s="47">
        <v>173</v>
      </c>
      <c r="D31" s="19">
        <f t="shared" si="5"/>
        <v>2.8603268945022287E-2</v>
      </c>
      <c r="E31" s="48">
        <v>74</v>
      </c>
      <c r="F31" s="48">
        <v>59</v>
      </c>
      <c r="G31" s="19">
        <f t="shared" si="6"/>
        <v>1.4656367597544068E-2</v>
      </c>
      <c r="H31" s="17">
        <f t="shared" si="7"/>
        <v>80</v>
      </c>
      <c r="I31" s="22">
        <f t="shared" si="8"/>
        <v>182.78402556022229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5384</v>
      </c>
      <c r="C35" s="18">
        <v>678</v>
      </c>
      <c r="D35" s="19">
        <f>B35/B$35</f>
        <v>1</v>
      </c>
      <c r="E35" s="17">
        <v>5049</v>
      </c>
      <c r="F35" s="18">
        <v>685</v>
      </c>
      <c r="G35" s="19">
        <f>E35/E$35</f>
        <v>1</v>
      </c>
      <c r="H35" s="17">
        <f t="shared" ref="H35:H39" si="9">B35-E35</f>
        <v>335</v>
      </c>
      <c r="I35" s="22">
        <f t="shared" ref="I35:I39" si="10">((SQRT((C35/1.645)^2+(F35/1.645)^2)))*1.645</f>
        <v>963.79925295675571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4946</v>
      </c>
      <c r="C36" s="18">
        <v>651</v>
      </c>
      <c r="D36" s="19">
        <f t="shared" ref="D36:D39" si="11">B36/B$35</f>
        <v>0.91864784546805345</v>
      </c>
      <c r="E36" s="17">
        <v>4782</v>
      </c>
      <c r="F36" s="18">
        <v>677</v>
      </c>
      <c r="G36" s="19">
        <f t="shared" ref="G36:G39" si="12">E36/E$35</f>
        <v>0.94711824123588828</v>
      </c>
      <c r="H36" s="17">
        <f t="shared" si="9"/>
        <v>164</v>
      </c>
      <c r="I36" s="22">
        <f t="shared" si="10"/>
        <v>939.21775962765946</v>
      </c>
    </row>
    <row r="37" spans="1:9" ht="28.8" x14ac:dyDescent="0.3">
      <c r="A37" s="32" t="str">
        <f>Total!A37</f>
        <v>Entered the United States (or Puerto Rico) 5 years ago or less</v>
      </c>
      <c r="B37" s="17">
        <v>107</v>
      </c>
      <c r="C37" s="18">
        <v>91</v>
      </c>
      <c r="D37" s="19">
        <f t="shared" si="11"/>
        <v>1.9873699851411589E-2</v>
      </c>
      <c r="E37" s="17">
        <v>42</v>
      </c>
      <c r="F37" s="18">
        <v>15</v>
      </c>
      <c r="G37" s="19">
        <f t="shared" si="12"/>
        <v>8.3184789067142009E-3</v>
      </c>
      <c r="H37" s="17">
        <f t="shared" si="9"/>
        <v>65</v>
      </c>
      <c r="I37" s="22">
        <f t="shared" si="10"/>
        <v>92.22797840135064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224</v>
      </c>
      <c r="C38" s="18">
        <v>149</v>
      </c>
      <c r="D38" s="19">
        <f t="shared" si="11"/>
        <v>4.1604754829123326E-2</v>
      </c>
      <c r="E38" s="17">
        <v>122</v>
      </c>
      <c r="F38" s="18">
        <v>79</v>
      </c>
      <c r="G38" s="19">
        <f t="shared" si="12"/>
        <v>2.4163200633788868E-2</v>
      </c>
      <c r="H38" s="17">
        <f t="shared" si="9"/>
        <v>102</v>
      </c>
      <c r="I38" s="22">
        <f t="shared" si="10"/>
        <v>168.64756150030749</v>
      </c>
    </row>
    <row r="39" spans="1:9" ht="28.8" x14ac:dyDescent="0.3">
      <c r="A39" s="44" t="str">
        <f>Total!A39</f>
        <v>Entered the United States (or Puerto Rico) 16 years ago or more</v>
      </c>
      <c r="B39" s="25">
        <v>107</v>
      </c>
      <c r="C39" s="26">
        <v>73</v>
      </c>
      <c r="D39" s="27">
        <f t="shared" si="11"/>
        <v>1.9873699851411589E-2</v>
      </c>
      <c r="E39" s="25">
        <v>103</v>
      </c>
      <c r="F39" s="26">
        <v>70.064260000000004</v>
      </c>
      <c r="G39" s="27">
        <f t="shared" si="12"/>
        <v>2.0400079223608637E-2</v>
      </c>
      <c r="H39" s="25">
        <f t="shared" si="9"/>
        <v>4</v>
      </c>
      <c r="I39" s="28">
        <f t="shared" si="10"/>
        <v>101.18300514092078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Harford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3795</v>
      </c>
      <c r="C8" s="48">
        <v>584</v>
      </c>
      <c r="D8" s="19">
        <f t="shared" ref="D8" si="0">B8/B$8</f>
        <v>1</v>
      </c>
      <c r="E8" s="48">
        <v>2725</v>
      </c>
      <c r="F8" s="48">
        <v>483</v>
      </c>
      <c r="G8" s="19">
        <f t="shared" ref="G8" si="1">E8/E$8</f>
        <v>1</v>
      </c>
      <c r="H8" s="38">
        <f t="shared" ref="H8:H11" si="2">B8-E8</f>
        <v>1070</v>
      </c>
      <c r="I8" s="39">
        <f t="shared" ref="I8:I11" si="3">((SQRT((C8/1.645)^2+(F8/1.645)^2)))*1.645</f>
        <v>757.85552712901688</v>
      </c>
    </row>
    <row r="9" spans="1:9" x14ac:dyDescent="0.3">
      <c r="A9" s="32" t="str">
        <f>Total!A9</f>
        <v>Speak only English</v>
      </c>
      <c r="B9" s="48">
        <v>3392</v>
      </c>
      <c r="C9" s="48">
        <v>565</v>
      </c>
      <c r="D9" s="19">
        <f>B9/B$8</f>
        <v>0.89380764163372861</v>
      </c>
      <c r="E9" s="48">
        <v>2347</v>
      </c>
      <c r="F9" s="48">
        <v>453</v>
      </c>
      <c r="G9" s="19">
        <f>E9/E$8</f>
        <v>0.86128440366972481</v>
      </c>
      <c r="H9" s="38">
        <f t="shared" si="2"/>
        <v>1045</v>
      </c>
      <c r="I9" s="39">
        <f t="shared" si="3"/>
        <v>724.1781548762707</v>
      </c>
    </row>
    <row r="10" spans="1:9" ht="28.8" x14ac:dyDescent="0.3">
      <c r="A10" s="32" t="str">
        <f>Total!A10</f>
        <v>Speak a language other than English, speak English "very well"</v>
      </c>
      <c r="B10" s="48">
        <v>230</v>
      </c>
      <c r="C10" s="48">
        <v>100</v>
      </c>
      <c r="D10" s="19">
        <f>B10/B$8</f>
        <v>6.0606060606060608E-2</v>
      </c>
      <c r="E10" s="48">
        <v>173</v>
      </c>
      <c r="F10" s="48">
        <v>110</v>
      </c>
      <c r="G10" s="19">
        <f>E10/E$8</f>
        <v>6.3486238532110092E-2</v>
      </c>
      <c r="H10" s="38">
        <f t="shared" si="2"/>
        <v>57</v>
      </c>
      <c r="I10" s="39">
        <f t="shared" si="3"/>
        <v>148.66068747318505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173</v>
      </c>
      <c r="C11" s="48">
        <v>109</v>
      </c>
      <c r="D11" s="19">
        <f>B11/B$8</f>
        <v>4.5586297760210802E-2</v>
      </c>
      <c r="E11" s="48">
        <v>205</v>
      </c>
      <c r="F11" s="48">
        <v>125</v>
      </c>
      <c r="G11" s="19">
        <f>E11/E$8</f>
        <v>7.5229357798165142E-2</v>
      </c>
      <c r="H11" s="38">
        <f t="shared" si="2"/>
        <v>-32</v>
      </c>
      <c r="I11" s="39">
        <f t="shared" si="3"/>
        <v>165.84932921178788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3994</v>
      </c>
      <c r="C14" s="48">
        <v>537</v>
      </c>
      <c r="D14" s="19">
        <f>B14/B$14</f>
        <v>1</v>
      </c>
      <c r="E14" s="48">
        <v>2941</v>
      </c>
      <c r="F14" s="48">
        <v>478</v>
      </c>
      <c r="G14" s="19">
        <f>E14/E$14</f>
        <v>1</v>
      </c>
      <c r="H14" s="17">
        <f t="shared" ref="H14:H32" si="4">B14-E14</f>
        <v>1053</v>
      </c>
      <c r="I14" s="22">
        <f t="shared" ref="I14:I32" si="5">((SQRT((C14/1.645)^2+(F14/1.645)^2)))*1.645</f>
        <v>718.92489176547508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983</v>
      </c>
      <c r="C16" s="48">
        <v>271</v>
      </c>
      <c r="D16" s="19">
        <f t="shared" ref="D16:D32" si="6">B16/B$14</f>
        <v>0.24611917876815223</v>
      </c>
      <c r="E16" s="48">
        <v>447</v>
      </c>
      <c r="F16" s="48">
        <v>165</v>
      </c>
      <c r="G16" s="19">
        <f t="shared" ref="G16:G32" si="7">E16/E$14</f>
        <v>0.15198911934716083</v>
      </c>
      <c r="H16" s="17">
        <f t="shared" si="4"/>
        <v>536</v>
      </c>
      <c r="I16" s="22">
        <f t="shared" si="5"/>
        <v>317.2790569829657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1027</v>
      </c>
      <c r="C17" s="48">
        <v>309</v>
      </c>
      <c r="D17" s="19">
        <f t="shared" si="6"/>
        <v>0.257135703555333</v>
      </c>
      <c r="E17" s="48">
        <v>1436</v>
      </c>
      <c r="F17" s="48">
        <v>373</v>
      </c>
      <c r="G17" s="19">
        <f t="shared" si="7"/>
        <v>0.48826929615776948</v>
      </c>
      <c r="H17" s="17">
        <f t="shared" si="4"/>
        <v>-409</v>
      </c>
      <c r="I17" s="22">
        <f t="shared" si="5"/>
        <v>484.36556442422699</v>
      </c>
    </row>
    <row r="18" spans="1:9" ht="28.8" x14ac:dyDescent="0.3">
      <c r="A18" s="32" t="str">
        <f>Total!A18</f>
        <v>Different state than current residence or residence 1 year ago</v>
      </c>
      <c r="B18" s="48">
        <v>1525</v>
      </c>
      <c r="C18" s="48">
        <v>314</v>
      </c>
      <c r="D18" s="19">
        <f t="shared" si="6"/>
        <v>0.38182273410115175</v>
      </c>
      <c r="E18" s="48">
        <v>692</v>
      </c>
      <c r="F18" s="48">
        <v>196</v>
      </c>
      <c r="G18" s="19">
        <f t="shared" si="7"/>
        <v>0.23529411764705882</v>
      </c>
      <c r="H18" s="17">
        <f t="shared" si="4"/>
        <v>833</v>
      </c>
      <c r="I18" s="22">
        <f t="shared" si="5"/>
        <v>370.15132040828928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6</v>
      </c>
      <c r="F19" s="48">
        <v>15</v>
      </c>
      <c r="G19" s="19">
        <f t="shared" si="7"/>
        <v>2.0401224073444408E-3</v>
      </c>
      <c r="H19" s="17">
        <f t="shared" si="4"/>
        <v>-6</v>
      </c>
      <c r="I19" s="22">
        <f t="shared" si="5"/>
        <v>15.000000000000002</v>
      </c>
    </row>
    <row r="20" spans="1:9" x14ac:dyDescent="0.3">
      <c r="A20" s="32" t="str">
        <f>Total!A20</f>
        <v>Born in Germany</v>
      </c>
      <c r="B20" s="48">
        <v>70</v>
      </c>
      <c r="C20" s="48">
        <v>50</v>
      </c>
      <c r="D20" s="19">
        <f t="shared" si="6"/>
        <v>1.7526289434151226E-2</v>
      </c>
      <c r="E20" s="48">
        <v>48</v>
      </c>
      <c r="F20" s="48">
        <v>50</v>
      </c>
      <c r="G20" s="19">
        <f t="shared" si="7"/>
        <v>1.6320979258755527E-2</v>
      </c>
      <c r="H20" s="17">
        <f t="shared" si="4"/>
        <v>22</v>
      </c>
      <c r="I20" s="22">
        <f t="shared" si="5"/>
        <v>70.710678118654755</v>
      </c>
    </row>
    <row r="21" spans="1:9" x14ac:dyDescent="0.3">
      <c r="A21" s="32" t="str">
        <f>Total!A21</f>
        <v>Born in remainder of Europe</v>
      </c>
      <c r="B21" s="48">
        <v>28</v>
      </c>
      <c r="C21" s="48">
        <v>27</v>
      </c>
      <c r="D21" s="19">
        <f t="shared" si="6"/>
        <v>7.0105157736604909E-3</v>
      </c>
      <c r="E21" s="48">
        <v>80</v>
      </c>
      <c r="F21" s="48">
        <v>63</v>
      </c>
      <c r="G21" s="19">
        <f t="shared" si="7"/>
        <v>2.7201632097925876E-2</v>
      </c>
      <c r="H21" s="17">
        <f t="shared" si="4"/>
        <v>-52</v>
      </c>
      <c r="I21" s="22">
        <f t="shared" si="5"/>
        <v>68.541957952775178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44</v>
      </c>
      <c r="C22" s="48">
        <v>37</v>
      </c>
      <c r="D22" s="19">
        <f t="shared" si="6"/>
        <v>1.1016524787180772E-2</v>
      </c>
      <c r="E22" s="48">
        <v>21</v>
      </c>
      <c r="F22" s="48">
        <v>23</v>
      </c>
      <c r="G22" s="19">
        <f t="shared" si="7"/>
        <v>7.1404284257055427E-3</v>
      </c>
      <c r="H22" s="17">
        <f t="shared" si="4"/>
        <v>23</v>
      </c>
      <c r="I22" s="22">
        <f t="shared" si="5"/>
        <v>43.566041821583937</v>
      </c>
    </row>
    <row r="23" spans="1:9" x14ac:dyDescent="0.3">
      <c r="A23" s="32" t="str">
        <f>Total!A23</f>
        <v>Born in India</v>
      </c>
      <c r="B23" s="48">
        <v>54</v>
      </c>
      <c r="C23" s="48">
        <v>50</v>
      </c>
      <c r="D23" s="19">
        <f t="shared" si="6"/>
        <v>1.3520280420630946E-2</v>
      </c>
      <c r="E23" s="48">
        <v>14</v>
      </c>
      <c r="F23" s="48">
        <v>20</v>
      </c>
      <c r="G23" s="19">
        <f t="shared" si="7"/>
        <v>4.7602856171370285E-3</v>
      </c>
      <c r="H23" s="17">
        <f t="shared" si="4"/>
        <v>40</v>
      </c>
      <c r="I23" s="22">
        <f t="shared" si="5"/>
        <v>53.851648071345032</v>
      </c>
    </row>
    <row r="24" spans="1:9" x14ac:dyDescent="0.3">
      <c r="A24" s="32" t="str">
        <f>Total!A24</f>
        <v>Born in the Philippines</v>
      </c>
      <c r="B24" s="48">
        <v>37</v>
      </c>
      <c r="C24" s="48">
        <v>33</v>
      </c>
      <c r="D24" s="19">
        <f t="shared" si="6"/>
        <v>9.2638958437656488E-3</v>
      </c>
      <c r="E24" s="48">
        <v>0</v>
      </c>
      <c r="F24" s="48">
        <v>0</v>
      </c>
      <c r="G24" s="19">
        <f t="shared" si="7"/>
        <v>0</v>
      </c>
      <c r="H24" s="17">
        <f t="shared" si="4"/>
        <v>37</v>
      </c>
      <c r="I24" s="22">
        <f t="shared" si="5"/>
        <v>33</v>
      </c>
    </row>
    <row r="25" spans="1:9" x14ac:dyDescent="0.3">
      <c r="A25" s="32" t="str">
        <f>Total!A25</f>
        <v>Born in remainder of Asia</v>
      </c>
      <c r="B25" s="48">
        <v>154</v>
      </c>
      <c r="C25" s="48">
        <v>105</v>
      </c>
      <c r="D25" s="19">
        <f t="shared" si="6"/>
        <v>3.8557836755132698E-2</v>
      </c>
      <c r="E25" s="48">
        <v>33</v>
      </c>
      <c r="F25" s="48">
        <v>36</v>
      </c>
      <c r="G25" s="19">
        <f t="shared" si="7"/>
        <v>1.1220673240394424E-2</v>
      </c>
      <c r="H25" s="17">
        <f t="shared" si="4"/>
        <v>121</v>
      </c>
      <c r="I25" s="22">
        <f t="shared" si="5"/>
        <v>111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106</v>
      </c>
      <c r="F27" s="48">
        <v>112</v>
      </c>
      <c r="G27" s="19">
        <f t="shared" si="7"/>
        <v>3.6042162529751787E-2</v>
      </c>
      <c r="H27" s="17">
        <f t="shared" si="4"/>
        <v>-106</v>
      </c>
      <c r="I27" s="22">
        <f t="shared" si="5"/>
        <v>112</v>
      </c>
    </row>
    <row r="28" spans="1:9" x14ac:dyDescent="0.3">
      <c r="A28" s="32" t="str">
        <f>Total!A28</f>
        <v>Born in remainder of Central America</v>
      </c>
      <c r="B28" s="48">
        <v>15</v>
      </c>
      <c r="C28" s="48">
        <v>24</v>
      </c>
      <c r="D28" s="19">
        <f t="shared" si="6"/>
        <v>3.7556334501752629E-3</v>
      </c>
      <c r="E28" s="48">
        <v>15</v>
      </c>
      <c r="F28" s="48">
        <v>25</v>
      </c>
      <c r="G28" s="19">
        <f t="shared" si="7"/>
        <v>5.1003060183611015E-3</v>
      </c>
      <c r="H28" s="17">
        <f t="shared" si="4"/>
        <v>0</v>
      </c>
      <c r="I28" s="22">
        <f t="shared" si="5"/>
        <v>34.655446902326915</v>
      </c>
    </row>
    <row r="29" spans="1:9" x14ac:dyDescent="0.3">
      <c r="A29" s="32" t="str">
        <f>Total!A29</f>
        <v>Born in the Caribbean</v>
      </c>
      <c r="B29" s="48">
        <v>17</v>
      </c>
      <c r="C29" s="48">
        <v>24</v>
      </c>
      <c r="D29" s="19">
        <f t="shared" si="6"/>
        <v>4.2563845768652979E-3</v>
      </c>
      <c r="E29" s="48">
        <v>7</v>
      </c>
      <c r="F29" s="48">
        <v>11</v>
      </c>
      <c r="G29" s="19">
        <f t="shared" si="7"/>
        <v>2.3801428085685142E-3</v>
      </c>
      <c r="H29" s="17">
        <f t="shared" si="4"/>
        <v>10</v>
      </c>
      <c r="I29" s="22">
        <f t="shared" si="5"/>
        <v>26.400757564888174</v>
      </c>
    </row>
    <row r="30" spans="1:9" x14ac:dyDescent="0.3">
      <c r="A30" s="42" t="str">
        <f>Total!A30</f>
        <v>Born in South America</v>
      </c>
      <c r="B30" s="48">
        <v>7</v>
      </c>
      <c r="C30" s="48">
        <v>10</v>
      </c>
      <c r="D30" s="19">
        <f t="shared" si="6"/>
        <v>1.7526289434151227E-3</v>
      </c>
      <c r="E30" s="48">
        <v>36</v>
      </c>
      <c r="F30" s="48">
        <v>33</v>
      </c>
      <c r="G30" s="19">
        <f t="shared" si="7"/>
        <v>1.2240734444066644E-2</v>
      </c>
      <c r="H30" s="17">
        <f t="shared" si="4"/>
        <v>-29</v>
      </c>
      <c r="I30" s="22">
        <f t="shared" si="5"/>
        <v>34.481879299133332</v>
      </c>
    </row>
    <row r="31" spans="1:9" x14ac:dyDescent="0.3">
      <c r="A31" s="40" t="str">
        <f>Total!A31</f>
        <v>Born in Africa</v>
      </c>
      <c r="B31" s="48">
        <v>14</v>
      </c>
      <c r="C31" s="48">
        <v>22</v>
      </c>
      <c r="D31" s="19">
        <f t="shared" si="6"/>
        <v>3.5052578868302454E-3</v>
      </c>
      <c r="E31" s="48">
        <v>0</v>
      </c>
      <c r="F31" s="48">
        <v>0</v>
      </c>
      <c r="G31" s="19">
        <f t="shared" si="7"/>
        <v>0</v>
      </c>
      <c r="H31" s="17">
        <f t="shared" si="4"/>
        <v>14</v>
      </c>
      <c r="I31" s="22">
        <f t="shared" si="5"/>
        <v>22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3994</v>
      </c>
      <c r="C35" s="18">
        <v>598</v>
      </c>
      <c r="D35" s="19">
        <f>B35/B$35</f>
        <v>1</v>
      </c>
      <c r="E35" s="17">
        <v>2941</v>
      </c>
      <c r="F35" s="18">
        <v>517</v>
      </c>
      <c r="G35" s="19">
        <f>E35/E$35</f>
        <v>1</v>
      </c>
      <c r="H35" s="17">
        <f>B35-E35</f>
        <v>1053</v>
      </c>
      <c r="I35" s="22">
        <f t="shared" ref="I35:I39" si="8">((SQRT((C35/1.645)^2+(F35/1.645)^2)))*1.645</f>
        <v>790.5017394035259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3492</v>
      </c>
      <c r="C36" s="18">
        <v>580</v>
      </c>
      <c r="D36" s="19">
        <f t="shared" ref="D36:D39" si="9">B36/B$35</f>
        <v>0.87431146720080122</v>
      </c>
      <c r="E36" s="17">
        <v>2553</v>
      </c>
      <c r="F36" s="18">
        <v>493</v>
      </c>
      <c r="G36" s="19">
        <f t="shared" ref="G36:G39" si="10">E36/E$35</f>
        <v>0.86807208432505956</v>
      </c>
      <c r="H36" s="17">
        <f t="shared" ref="H36:H39" si="11">B36-E36</f>
        <v>939</v>
      </c>
      <c r="I36" s="22">
        <f t="shared" si="8"/>
        <v>761.21547540758786</v>
      </c>
    </row>
    <row r="37" spans="1:9" ht="28.8" x14ac:dyDescent="0.3">
      <c r="A37" s="20" t="str">
        <f>Total!A37</f>
        <v>Entered the United States (or Puerto Rico) 5 years ago or less</v>
      </c>
      <c r="B37" s="17">
        <v>54</v>
      </c>
      <c r="C37" s="18">
        <v>42</v>
      </c>
      <c r="D37" s="19">
        <f t="shared" si="9"/>
        <v>1.3520280420630946E-2</v>
      </c>
      <c r="E37" s="17">
        <v>49</v>
      </c>
      <c r="F37" s="18">
        <v>41</v>
      </c>
      <c r="G37" s="19">
        <f t="shared" si="10"/>
        <v>1.6660999659979598E-2</v>
      </c>
      <c r="H37" s="17">
        <f t="shared" si="11"/>
        <v>5</v>
      </c>
      <c r="I37" s="22">
        <f t="shared" si="8"/>
        <v>58.694122363316758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139</v>
      </c>
      <c r="C38" s="18">
        <v>77</v>
      </c>
      <c r="D38" s="19">
        <f t="shared" si="9"/>
        <v>3.4802203304957438E-2</v>
      </c>
      <c r="E38" s="17">
        <v>96</v>
      </c>
      <c r="F38" s="18">
        <v>104</v>
      </c>
      <c r="G38" s="19">
        <f t="shared" si="10"/>
        <v>3.2641958517511054E-2</v>
      </c>
      <c r="H38" s="17">
        <f t="shared" si="11"/>
        <v>43</v>
      </c>
      <c r="I38" s="22">
        <f t="shared" si="8"/>
        <v>129.4024729284568</v>
      </c>
    </row>
    <row r="39" spans="1:9" ht="28.8" x14ac:dyDescent="0.3">
      <c r="A39" s="24" t="str">
        <f>Total!A39</f>
        <v>Entered the United States (or Puerto Rico) 16 years ago or more</v>
      </c>
      <c r="B39" s="25">
        <v>309</v>
      </c>
      <c r="C39" s="26">
        <v>114</v>
      </c>
      <c r="D39" s="27">
        <f t="shared" si="9"/>
        <v>7.7366049073610416E-2</v>
      </c>
      <c r="E39" s="25">
        <v>243</v>
      </c>
      <c r="F39" s="26">
        <v>109</v>
      </c>
      <c r="G39" s="27">
        <f t="shared" si="10"/>
        <v>8.2624957497449844E-2</v>
      </c>
      <c r="H39" s="25">
        <f t="shared" si="11"/>
        <v>66</v>
      </c>
      <c r="I39" s="28">
        <f t="shared" si="8"/>
        <v>157.72444325468391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Harford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614</v>
      </c>
      <c r="C8" s="48">
        <v>250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614</v>
      </c>
      <c r="I8" s="39">
        <f t="shared" ref="I8:I9" si="1">((SQRT((C8/1.645)^2+(F8/1.645)^2)))*1.645</f>
        <v>250</v>
      </c>
    </row>
    <row r="9" spans="1:9" x14ac:dyDescent="0.3">
      <c r="A9" s="32" t="str">
        <f>Total!A9</f>
        <v>Speak only English</v>
      </c>
      <c r="B9" s="48">
        <v>313</v>
      </c>
      <c r="C9" s="48">
        <v>128</v>
      </c>
      <c r="D9" s="16">
        <f>B9/B$8</f>
        <v>0.50977198697068404</v>
      </c>
      <c r="E9" s="17">
        <v>0</v>
      </c>
      <c r="F9" s="18">
        <v>0</v>
      </c>
      <c r="G9" s="19">
        <v>0</v>
      </c>
      <c r="H9" s="38">
        <f t="shared" si="0"/>
        <v>313</v>
      </c>
      <c r="I9" s="39">
        <f t="shared" si="1"/>
        <v>128</v>
      </c>
    </row>
    <row r="10" spans="1:9" ht="28.8" x14ac:dyDescent="0.3">
      <c r="A10" s="32" t="str">
        <f>Total!A10</f>
        <v>Speak a language other than English, speak English "very well"</v>
      </c>
      <c r="B10" s="48">
        <v>280</v>
      </c>
      <c r="C10" s="48">
        <v>214</v>
      </c>
      <c r="D10" s="16">
        <f>B10/B$8</f>
        <v>0.4560260586319218</v>
      </c>
      <c r="E10" s="17">
        <v>0</v>
      </c>
      <c r="F10" s="18">
        <v>0</v>
      </c>
      <c r="G10" s="19">
        <v>0</v>
      </c>
      <c r="H10" s="38">
        <f t="shared" si="0"/>
        <v>280</v>
      </c>
      <c r="I10" s="39">
        <f>((SQRT((C10/1.645)^2+(F10/1.645)^2)))*1.645</f>
        <v>213.99999999999997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21</v>
      </c>
      <c r="C11" s="48">
        <v>21</v>
      </c>
      <c r="D11" s="16">
        <f>B11/B$8</f>
        <v>3.4201954397394138E-2</v>
      </c>
      <c r="E11" s="17">
        <v>0</v>
      </c>
      <c r="F11" s="18">
        <v>0</v>
      </c>
      <c r="G11" s="19">
        <v>0</v>
      </c>
      <c r="H11" s="38">
        <f t="shared" si="0"/>
        <v>21</v>
      </c>
      <c r="I11" s="39">
        <f>((SQRT((C11/1.645)^2+(F11/1.645)^2)))*1.645</f>
        <v>21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673</v>
      </c>
      <c r="C14" s="48">
        <v>232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673</v>
      </c>
      <c r="I14" s="22">
        <f t="shared" ref="I14:I32" si="3">((SQRT((C14/1.645)^2+(F14/1.645)^2)))*1.645</f>
        <v>231.99999999999997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228</v>
      </c>
      <c r="C16" s="48">
        <v>112</v>
      </c>
      <c r="D16" s="19">
        <f t="shared" ref="D16:D32" si="4">B16/B$14</f>
        <v>0.33878157503714712</v>
      </c>
      <c r="E16" s="48">
        <v>0</v>
      </c>
      <c r="F16" s="48">
        <v>0</v>
      </c>
      <c r="G16" s="19">
        <v>0</v>
      </c>
      <c r="H16" s="17">
        <f t="shared" si="2"/>
        <v>228</v>
      </c>
      <c r="I16" s="22">
        <f t="shared" si="3"/>
        <v>112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120</v>
      </c>
      <c r="C18" s="48">
        <v>84</v>
      </c>
      <c r="D18" s="19">
        <f t="shared" si="4"/>
        <v>0.17830609212481427</v>
      </c>
      <c r="E18" s="48">
        <v>0</v>
      </c>
      <c r="F18" s="48">
        <v>0</v>
      </c>
      <c r="G18" s="19">
        <v>0</v>
      </c>
      <c r="H18" s="17">
        <f t="shared" si="2"/>
        <v>120</v>
      </c>
      <c r="I18" s="22">
        <f t="shared" si="3"/>
        <v>84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44</v>
      </c>
      <c r="C20" s="48">
        <v>59</v>
      </c>
      <c r="D20" s="19">
        <f t="shared" si="4"/>
        <v>6.5378900445765234E-2</v>
      </c>
      <c r="E20" s="48">
        <v>0</v>
      </c>
      <c r="F20" s="48">
        <v>0</v>
      </c>
      <c r="G20" s="19">
        <v>0</v>
      </c>
      <c r="H20" s="17">
        <f t="shared" si="2"/>
        <v>44</v>
      </c>
      <c r="I20" s="22">
        <f t="shared" si="3"/>
        <v>59</v>
      </c>
    </row>
    <row r="21" spans="1:9" x14ac:dyDescent="0.3">
      <c r="A21" s="32" t="str">
        <f>Total!A21</f>
        <v>Born in remainder of Europe</v>
      </c>
      <c r="B21" s="48">
        <v>16</v>
      </c>
      <c r="C21" s="48">
        <v>22</v>
      </c>
      <c r="D21" s="19">
        <f t="shared" si="4"/>
        <v>2.3774145616641901E-2</v>
      </c>
      <c r="E21" s="48">
        <v>0</v>
      </c>
      <c r="F21" s="48">
        <v>0</v>
      </c>
      <c r="G21" s="19">
        <v>0</v>
      </c>
      <c r="H21" s="17">
        <f t="shared" si="2"/>
        <v>16</v>
      </c>
      <c r="I21" s="22">
        <f t="shared" si="3"/>
        <v>22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26</v>
      </c>
      <c r="C22" s="48">
        <v>29</v>
      </c>
      <c r="D22" s="19">
        <f t="shared" si="4"/>
        <v>3.8632986627043092E-2</v>
      </c>
      <c r="E22" s="48">
        <v>0</v>
      </c>
      <c r="F22" s="48">
        <v>0</v>
      </c>
      <c r="G22" s="19">
        <v>0</v>
      </c>
      <c r="H22" s="17">
        <f t="shared" si="2"/>
        <v>26</v>
      </c>
      <c r="I22" s="22">
        <f t="shared" si="3"/>
        <v>28.999999999999996</v>
      </c>
    </row>
    <row r="23" spans="1:9" x14ac:dyDescent="0.3">
      <c r="A23" s="32" t="str">
        <f>Total!A23</f>
        <v>Born in India</v>
      </c>
      <c r="B23" s="48">
        <v>25</v>
      </c>
      <c r="C23" s="48">
        <v>33</v>
      </c>
      <c r="D23" s="19">
        <f t="shared" si="4"/>
        <v>3.7147102526002972E-2</v>
      </c>
      <c r="E23" s="48">
        <v>0</v>
      </c>
      <c r="F23" s="48">
        <v>0</v>
      </c>
      <c r="G23" s="19">
        <v>0</v>
      </c>
      <c r="H23" s="17">
        <f t="shared" si="2"/>
        <v>25</v>
      </c>
      <c r="I23" s="22">
        <f t="shared" si="3"/>
        <v>33</v>
      </c>
    </row>
    <row r="24" spans="1:9" x14ac:dyDescent="0.3">
      <c r="A24" s="32" t="str">
        <f>Total!A24</f>
        <v>Born in the Philippines</v>
      </c>
      <c r="B24" s="48">
        <v>45</v>
      </c>
      <c r="C24" s="48">
        <v>67</v>
      </c>
      <c r="D24" s="19">
        <f t="shared" si="4"/>
        <v>6.6864784546805348E-2</v>
      </c>
      <c r="E24" s="48">
        <v>0</v>
      </c>
      <c r="F24" s="48">
        <v>0</v>
      </c>
      <c r="G24" s="19">
        <v>0</v>
      </c>
      <c r="H24" s="17">
        <f t="shared" si="2"/>
        <v>45</v>
      </c>
      <c r="I24" s="22">
        <f t="shared" si="3"/>
        <v>67</v>
      </c>
    </row>
    <row r="25" spans="1:9" x14ac:dyDescent="0.3">
      <c r="A25" s="32" t="str">
        <f>Total!A25</f>
        <v>Born in remainder of Asia</v>
      </c>
      <c r="B25" s="48">
        <v>121</v>
      </c>
      <c r="C25" s="48">
        <v>148</v>
      </c>
      <c r="D25" s="19">
        <f t="shared" si="4"/>
        <v>0.17979197622585438</v>
      </c>
      <c r="E25" s="48">
        <v>0</v>
      </c>
      <c r="F25" s="48">
        <v>0</v>
      </c>
      <c r="G25" s="19">
        <v>0</v>
      </c>
      <c r="H25" s="17">
        <f t="shared" si="2"/>
        <v>121</v>
      </c>
      <c r="I25" s="22">
        <f t="shared" si="3"/>
        <v>148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7</v>
      </c>
      <c r="C27" s="48">
        <v>14</v>
      </c>
      <c r="D27" s="19">
        <f t="shared" si="4"/>
        <v>1.0401188707280832E-2</v>
      </c>
      <c r="E27" s="48">
        <v>0</v>
      </c>
      <c r="F27" s="48">
        <v>0</v>
      </c>
      <c r="G27" s="19">
        <v>0</v>
      </c>
      <c r="H27" s="17">
        <f t="shared" si="2"/>
        <v>7</v>
      </c>
      <c r="I27" s="22">
        <f t="shared" si="3"/>
        <v>14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41</v>
      </c>
      <c r="C31" s="48">
        <v>42</v>
      </c>
      <c r="D31" s="19">
        <f t="shared" si="4"/>
        <v>6.0921248142644872E-2</v>
      </c>
      <c r="E31" s="48">
        <v>0</v>
      </c>
      <c r="F31" s="48">
        <v>0</v>
      </c>
      <c r="G31" s="19">
        <v>0</v>
      </c>
      <c r="H31" s="17">
        <f t="shared" si="2"/>
        <v>41</v>
      </c>
      <c r="I31" s="22">
        <f t="shared" si="3"/>
        <v>42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673</v>
      </c>
      <c r="C35" s="18">
        <v>230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673</v>
      </c>
      <c r="I35" s="22">
        <f t="shared" ref="I35:I39" si="6">((SQRT((C35/1.645)^2+(F35/1.645)^2)))*1.645</f>
        <v>230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348</v>
      </c>
      <c r="C36" s="18">
        <v>137</v>
      </c>
      <c r="D36" s="19">
        <f t="shared" ref="D36:D39" si="7">B36/B$35</f>
        <v>0.51708766716196142</v>
      </c>
      <c r="E36" s="17">
        <v>0</v>
      </c>
      <c r="F36" s="18">
        <v>0</v>
      </c>
      <c r="G36" s="19">
        <v>0</v>
      </c>
      <c r="H36" s="17">
        <f t="shared" si="5"/>
        <v>348</v>
      </c>
      <c r="I36" s="22">
        <f t="shared" si="6"/>
        <v>137</v>
      </c>
    </row>
    <row r="37" spans="1:9" ht="28.8" x14ac:dyDescent="0.3">
      <c r="A37" s="20" t="str">
        <f>Total!A37</f>
        <v>Entered the United States (or Puerto Rico) 5 years ago or less</v>
      </c>
      <c r="B37" s="17">
        <v>308</v>
      </c>
      <c r="C37" s="18">
        <v>185</v>
      </c>
      <c r="D37" s="19">
        <f t="shared" si="7"/>
        <v>0.4576523031203566</v>
      </c>
      <c r="E37" s="17">
        <v>0</v>
      </c>
      <c r="F37" s="18">
        <v>0</v>
      </c>
      <c r="G37" s="19">
        <v>0</v>
      </c>
      <c r="H37" s="17">
        <f t="shared" si="5"/>
        <v>308</v>
      </c>
      <c r="I37" s="22">
        <f t="shared" si="6"/>
        <v>185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11</v>
      </c>
      <c r="C38" s="18">
        <v>16</v>
      </c>
      <c r="D38" s="19">
        <f t="shared" si="7"/>
        <v>1.6344725111441308E-2</v>
      </c>
      <c r="E38" s="17">
        <v>0</v>
      </c>
      <c r="F38" s="18">
        <v>0</v>
      </c>
      <c r="G38" s="19">
        <v>0</v>
      </c>
      <c r="H38" s="17">
        <f t="shared" si="5"/>
        <v>11</v>
      </c>
      <c r="I38" s="22">
        <f t="shared" si="6"/>
        <v>16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3D32BE-3CD2-4B80-B531-E3DF5BDDBEBF}"/>
</file>

<file path=customXml/itemProps2.xml><?xml version="1.0" encoding="utf-8"?>
<ds:datastoreItem xmlns:ds="http://schemas.openxmlformats.org/officeDocument/2006/customXml" ds:itemID="{88A123AA-5909-40A7-B957-9CDC9B146DE9}"/>
</file>

<file path=customXml/itemProps3.xml><?xml version="1.0" encoding="utf-8"?>
<ds:datastoreItem xmlns:ds="http://schemas.openxmlformats.org/officeDocument/2006/customXml" ds:itemID="{9E274F6C-B04D-4BB8-9871-DFE29A1DD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