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G39" i="7" l="1"/>
  <c r="G38" i="7"/>
  <c r="G37" i="7"/>
  <c r="G36" i="7"/>
  <c r="G35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1" i="7"/>
  <c r="G10" i="7"/>
  <c r="G9" i="7"/>
  <c r="G8" i="7"/>
  <c r="B8" i="1" l="1"/>
  <c r="C8" i="1"/>
  <c r="B9" i="1"/>
  <c r="C9" i="1"/>
  <c r="B10" i="1"/>
  <c r="C10" i="1"/>
  <c r="B11" i="1"/>
  <c r="C11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5" i="1"/>
  <c r="C35" i="1"/>
  <c r="B36" i="1"/>
  <c r="C36" i="1"/>
  <c r="B37" i="1"/>
  <c r="C37" i="1"/>
  <c r="B38" i="1"/>
  <c r="C38" i="1"/>
  <c r="B39" i="1"/>
  <c r="C39" i="1"/>
  <c r="E8" i="1"/>
  <c r="F8" i="1"/>
  <c r="E9" i="1"/>
  <c r="F9" i="1"/>
  <c r="E10" i="1"/>
  <c r="F10" i="1"/>
  <c r="E11" i="1"/>
  <c r="F11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5" i="1"/>
  <c r="F35" i="1"/>
  <c r="E36" i="1"/>
  <c r="F36" i="1"/>
  <c r="E37" i="1"/>
  <c r="F37" i="1"/>
  <c r="E38" i="1"/>
  <c r="F38" i="1"/>
  <c r="E39" i="1"/>
  <c r="F39" i="1"/>
  <c r="I32" i="7" l="1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H22" i="5"/>
  <c r="H23" i="5"/>
  <c r="H24" i="5"/>
  <c r="H25" i="5"/>
  <c r="H26" i="5"/>
  <c r="H27" i="5"/>
  <c r="H28" i="5"/>
  <c r="H29" i="5"/>
  <c r="H30" i="5"/>
  <c r="H31" i="5"/>
  <c r="H32" i="5"/>
  <c r="H32" i="1" s="1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30" i="1" l="1"/>
  <c r="H28" i="1"/>
  <c r="H26" i="1"/>
  <c r="H24" i="1"/>
  <c r="I31" i="1"/>
  <c r="I29" i="1"/>
  <c r="H22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H11" i="5"/>
  <c r="H10" i="5"/>
  <c r="G10" i="5"/>
  <c r="H9" i="5"/>
  <c r="G9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G35" i="1"/>
  <c r="D36" i="1"/>
  <c r="D35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9" i="1" s="1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6" i="1" l="1"/>
  <c r="H36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D8" i="1" l="1"/>
  <c r="D10" i="1" l="1"/>
  <c r="D11" i="1"/>
  <c r="D9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<sst xmlns="http://schemas.openxmlformats.org/spreadsheetml/2006/main" count="135" uniqueCount="49">
  <si>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</si>
  <si>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</si>
  <si>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</si>
  <si>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</si>
  <si>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</si>
  <si>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</si>
  <si>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</si>
  <si>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</si>
  <si>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</si>
  <si>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</si>
  <si>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</si>
  <si>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</si>
  <si>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</si>
  <si>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</si>
  <si>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</si>
  <si>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</si>
  <si>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</si>
  <si>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</si>
  <si>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</si>
  <si>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</si>
  <si>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</si>
  <si>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</si>
  <si>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</si>
  <si>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</si>
  <si>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</si>
  <si>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</si>
  <si>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</si>
  <si>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</si>
  <si>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</si>
  <si>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</si>
  <si>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</si>
  <si>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</si>
  <si>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</si>
  <si>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</si>
  <si>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</si>
  <si>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</si>
  <si>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</si>
  <si>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</si>
  <si>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</si>
  <si>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</si>
  <si>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</si>
  <si>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</si>
  <si>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</si>
  <si>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</si>
  <si>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Maryland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</si>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</sst>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B3" sqref="B3:I3"/>
    </sheetView>
  </sheetViews>
  <sheetFormatPr defaultRowHeight="14.4" x14ac:dyDescent="0.3"/>
  <cols>
    <col min="1" max="1" width="48" customWidth="1"/>
    <col min="2" max="9" width="12.88671875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317830</v>
      </c>
      <c r="C8" s="18">
        <f>((SQRT((Intra!C8/1.645)^2+(Inter!C8/1.645)^2+(Foreign!C8/1.645)^2))*1.645)</f>
        <v>5529.6352501769943</v>
      </c>
      <c r="D8" s="19">
        <f t="shared" ref="D8:D11" si="0">B8/B$8</f>
        <v>1</v>
      </c>
      <c r="E8" s="17">
        <f>Intra!E8+Inter!E8+Foreign!E8</f>
        <v>280941</v>
      </c>
      <c r="F8" s="18">
        <f>((SQRT((Intra!F8/1.645)^2+(Inter!F8/1.645)^2+(Foreign!F8/1.645)^2))*1.645)</f>
        <v>5171.4560812212267</v>
      </c>
      <c r="G8" s="19">
        <f>E8/E$8</f>
        <v>1</v>
      </c>
      <c r="H8" s="38">
        <f>Intra!H8+Inter!H8+Foreign!H8</f>
        <v>36889</v>
      </c>
      <c r="I8" s="39">
        <f>((SQRT((Intra!I8/1.645)^2+(Inter!I8/1.645)^2+(Foreign!I8/1.645)^2))*1.645)</f>
        <v>5437.7912795545944</v>
      </c>
      <c r="K8" s="6"/>
    </row>
    <row r="9" spans="1:11" x14ac:dyDescent="0.3">
      <c r="A9" s="32" t="s">
        <v>18</v>
      </c>
      <c r="B9" s="17">
        <f>Intra!B9+Inter!B9+Foreign!B9</f>
        <v>244867</v>
      </c>
      <c r="C9" s="18">
        <f>((SQRT((Intra!C9/1.645)^2+(Inter!C9/1.645)^2+(Foreign!C9/1.645)^2))*1.645)</f>
        <v>4838.9785079084613</v>
      </c>
      <c r="D9" s="19">
        <f t="shared" si="0"/>
        <v>0.77043387974703459</v>
      </c>
      <c r="E9" s="17">
        <f>Intra!E9+Inter!E9+Foreign!E9</f>
        <v>234582</v>
      </c>
      <c r="F9" s="18">
        <f>((SQRT((Intra!F9/1.645)^2+(Inter!F9/1.645)^2+(Foreign!F9/1.645)^2))*1.645)</f>
        <v>4734.8442424223413</v>
      </c>
      <c r="G9" s="19">
        <f>E9/E$8</f>
        <v>0.83498670539365916</v>
      </c>
      <c r="H9" s="38">
        <f>Intra!H9+Inter!H9+Foreign!H9</f>
        <v>10285</v>
      </c>
      <c r="I9" s="39">
        <f>((SQRT((Intra!I9/1.645)^2+(Inter!I9/1.645)^2+(Foreign!I9/1.645)^2))*1.645)</f>
        <v>4724.2333769618108</v>
      </c>
      <c r="K9" s="6"/>
    </row>
    <row r="10" spans="1:11" ht="28.8" x14ac:dyDescent="0.3">
      <c r="A10" s="32" t="s">
        <v>19</v>
      </c>
      <c r="B10" s="17">
        <f>Intra!B10+Inter!B10+Foreign!B10</f>
        <v>42712</v>
      </c>
      <c r="C10" s="18">
        <f>((SQRT((Intra!C10/1.645)^2+(Inter!C10/1.645)^2+(Foreign!C10/1.645)^2))*1.645)</f>
        <v>1964.5829073877233</v>
      </c>
      <c r="D10" s="19">
        <f t="shared" si="0"/>
        <v>0.13438630714532926</v>
      </c>
      <c r="E10" s="17">
        <f>Intra!E10+Inter!E10+Foreign!E10</f>
        <v>32368</v>
      </c>
      <c r="F10" s="18">
        <f>((SQRT((Intra!F10/1.645)^2+(Inter!F10/1.645)^2+(Foreign!F10/1.645)^2))*1.645)</f>
        <v>1738.7147552143217</v>
      </c>
      <c r="G10" s="19">
        <f>E10/E$8</f>
        <v>0.11521280268810889</v>
      </c>
      <c r="H10" s="38">
        <f>Intra!H10+Inter!H10+Foreign!H10</f>
        <v>10344</v>
      </c>
      <c r="I10" s="39">
        <f>((SQRT((Intra!I10/1.645)^2+(Inter!I10/1.645)^2+(Foreign!I10/1.645)^2))*1.645)</f>
        <v>2024.3307536072259</v>
      </c>
      <c r="K10" s="6"/>
    </row>
    <row r="11" spans="1:11" ht="28.8" x14ac:dyDescent="0.3">
      <c r="A11" s="32" t="s">
        <v>20</v>
      </c>
      <c r="B11" s="17">
        <f>Intra!B11+Inter!B11+Foreign!B11</f>
        <v>30251</v>
      </c>
      <c r="C11" s="18">
        <f>((SQRT((Intra!C11/1.645)^2+(Inter!C11/1.645)^2+(Foreign!C11/1.645)^2))*1.645)</f>
        <v>1815.6387305849144</v>
      </c>
      <c r="D11" s="19">
        <f t="shared" si="0"/>
        <v>9.5179813107636152E-2</v>
      </c>
      <c r="E11" s="17">
        <f>Intra!E11+Inter!E11+Foreign!E11</f>
        <v>13991</v>
      </c>
      <c r="F11" s="18">
        <f>((SQRT((Intra!F11/1.645)^2+(Inter!F11/1.645)^2+(Foreign!F11/1.645)^2))*1.645)</f>
        <v>1139.2980294900892</v>
      </c>
      <c r="G11" s="19">
        <f>E11/E$8</f>
        <v>4.9800491918231944E-2</v>
      </c>
      <c r="H11" s="38">
        <f>Intra!H11+Inter!H11+Foreign!H11</f>
        <v>16260</v>
      </c>
      <c r="I11" s="39">
        <f>((SQRT((Intra!I11/1.645)^2+(Inter!I11/1.645)^2+(Foreign!I11/1.645)^2))*1.645)</f>
        <v>1776.6080040346551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338086</v>
      </c>
      <c r="C14" s="18">
        <f>((SQRT((Intra!C14/1.645)^2+(Inter!C14/1.645)^2+(Foreign!C14/1.645)^2))*1.645)</f>
        <v>5595.5137387017476</v>
      </c>
      <c r="D14" s="19">
        <f>B14/B$14</f>
        <v>1</v>
      </c>
      <c r="E14" s="17">
        <f>Intra!E14+Inter!E14+Foreign!E14</f>
        <v>297716</v>
      </c>
      <c r="F14" s="18">
        <f>((SQRT((Intra!F14/1.645)^2+(Inter!F14/1.645)^2+(Foreign!F14/1.645)^2))*1.645)</f>
        <v>5123.7619968144509</v>
      </c>
      <c r="G14" s="19">
        <f>E14/E$14</f>
        <v>1</v>
      </c>
      <c r="H14" s="17">
        <f>Intra!H14+Inter!H14+Foreign!H14</f>
        <v>40370</v>
      </c>
      <c r="I14" s="22">
        <f>((SQRT((Intra!I14/1.645)^2+(Inter!I14/1.645)^2+(Foreign!I14/1.645)^2))*1.645)</f>
        <v>5523.3452725680654</v>
      </c>
    </row>
    <row r="15" spans="1:11" ht="28.8" x14ac:dyDescent="0.3">
      <c r="A15" s="20" t="s">
        <v>21</v>
      </c>
      <c r="B15" s="17">
        <f>Intra!B15+Inter!B15+Foreign!B15</f>
        <v>80523</v>
      </c>
      <c r="C15" s="18">
        <f>((SQRT((Intra!C15/1.645)^2+(Inter!C15/1.645)^2+(Foreign!C15/1.645)^2))*1.645)</f>
        <v>2799</v>
      </c>
      <c r="D15" s="19">
        <f>B15/B$14</f>
        <v>0.23817312754742875</v>
      </c>
      <c r="E15" s="17">
        <f>Intra!E15+Inter!E15+Foreign!E15</f>
        <v>80523</v>
      </c>
      <c r="F15" s="18">
        <f>((SQRT((Intra!F15/1.645)^2+(Inter!F15/1.645)^2+(Foreign!F15/1.645)^2))*1.645)</f>
        <v>2799</v>
      </c>
      <c r="G15" s="19">
        <f>E15/E$14</f>
        <v>0.2704691719625415</v>
      </c>
      <c r="H15" s="17">
        <f>Intra!H15+Inter!H15+Foreign!H15</f>
        <v>0</v>
      </c>
      <c r="I15" s="22">
        <f>((SQRT((Intra!I15/1.645)^2+(Inter!I15/1.645)^2+(Foreign!I15/1.645)^2))*1.645)</f>
        <v>0</v>
      </c>
    </row>
    <row r="16" spans="1:11" ht="28.8" x14ac:dyDescent="0.3">
      <c r="A16" s="20" t="s">
        <v>22</v>
      </c>
      <c r="B16" s="17">
        <f>Intra!B16+Inter!B16+Foreign!B16</f>
        <v>30147</v>
      </c>
      <c r="C16" s="18">
        <f>((SQRT((Intra!C16/1.645)^2+(Inter!C16/1.645)^2+(Foreign!C16/1.645)^2))*1.645)</f>
        <v>1603.3870399875384</v>
      </c>
      <c r="D16" s="19">
        <f t="shared" ref="D16:D20" si="1">B16/B$14</f>
        <v>8.9169619564252886E-2</v>
      </c>
      <c r="E16" s="17">
        <f>Intra!E16+Inter!E16+Foreign!E16</f>
        <v>27709</v>
      </c>
      <c r="F16" s="18">
        <f>((SQRT((Intra!F16/1.645)^2+(Inter!F16/1.645)^2+(Foreign!F16/1.645)^2))*1.645)</f>
        <v>1497.4328031668065</v>
      </c>
      <c r="G16" s="19">
        <f t="shared" ref="G16:G20" si="2">E16/E$14</f>
        <v>9.3071920891050527E-2</v>
      </c>
      <c r="H16" s="17">
        <f>Intra!H16+Inter!H16+Foreign!H16</f>
        <v>2438</v>
      </c>
      <c r="I16" s="22">
        <f>((SQRT((Intra!I16/1.645)^2+(Inter!I16/1.645)^2+(Foreign!I16/1.645)^2))*1.645)</f>
        <v>2193.8903801238571</v>
      </c>
    </row>
    <row r="17" spans="1:9" ht="28.8" x14ac:dyDescent="0.3">
      <c r="A17" s="20" t="s">
        <v>23</v>
      </c>
      <c r="B17" s="17">
        <f>Intra!B17+Inter!B17+Foreign!B17</f>
        <v>44690</v>
      </c>
      <c r="C17" s="18">
        <f>((SQRT((Intra!C17/1.645)^2+(Inter!C17/1.645)^2+(Foreign!C17/1.645)^2))*1.645)</f>
        <v>2006.9093153403819</v>
      </c>
      <c r="D17" s="19">
        <f t="shared" si="1"/>
        <v>0.13218530196458889</v>
      </c>
      <c r="E17" s="17">
        <f>Intra!E17+Inter!E17+Foreign!E17</f>
        <v>43042</v>
      </c>
      <c r="F17" s="18">
        <f>((SQRT((Intra!F17/1.645)^2+(Inter!F17/1.645)^2+(Foreign!F17/1.645)^2))*1.645)</f>
        <v>1849.130876925698</v>
      </c>
      <c r="G17" s="19">
        <f t="shared" si="2"/>
        <v>0.14457402356608312</v>
      </c>
      <c r="H17" s="17">
        <f>Intra!H17+Inter!H17+Foreign!H17</f>
        <v>1648</v>
      </c>
      <c r="I17" s="22">
        <f>((SQRT((Intra!I17/1.645)^2+(Inter!I17/1.645)^2+(Foreign!I17/1.645)^2))*1.645)</f>
        <v>2728.9137032892777</v>
      </c>
    </row>
    <row r="18" spans="1:9" ht="28.8" x14ac:dyDescent="0.3">
      <c r="A18" s="20" t="s">
        <v>24</v>
      </c>
      <c r="B18" s="17">
        <f>Intra!B18+Inter!B18+Foreign!B18</f>
        <v>108781</v>
      </c>
      <c r="C18" s="18">
        <f>((SQRT((Intra!C18/1.645)^2+(Inter!C18/1.645)^2+(Foreign!C18/1.645)^2))*1.645)</f>
        <v>2924.1438063132259</v>
      </c>
      <c r="D18" s="19">
        <f t="shared" si="1"/>
        <v>0.32175541134504237</v>
      </c>
      <c r="E18" s="17">
        <f>Intra!E18+Inter!E18+Foreign!E18</f>
        <v>105740</v>
      </c>
      <c r="F18" s="18">
        <f>((SQRT((Intra!F18/1.645)^2+(Inter!F18/1.645)^2+(Foreign!F18/1.645)^2))*1.645)</f>
        <v>3004.1293247794779</v>
      </c>
      <c r="G18" s="19">
        <f t="shared" si="2"/>
        <v>0.3551706995929006</v>
      </c>
      <c r="H18" s="17">
        <f>Intra!H18+Inter!H18+Foreign!H18</f>
        <v>3041</v>
      </c>
      <c r="I18" s="22">
        <f>((SQRT((Intra!I18/1.645)^2+(Inter!I18/1.645)^2+(Foreign!I18/1.645)^2))*1.645)</f>
        <v>3190.5410199525732</v>
      </c>
    </row>
    <row r="19" spans="1:9" x14ac:dyDescent="0.3">
      <c r="A19" s="20" t="s">
        <v>25</v>
      </c>
      <c r="B19" s="17">
        <f>Intra!B19+Inter!B19+Foreign!B19</f>
        <v>453</v>
      </c>
      <c r="C19" s="18">
        <f>((SQRT((Intra!C19/1.645)^2+(Inter!C19/1.645)^2+(Foreign!C19/1.645)^2))*1.645)</f>
        <v>277.23816476091457</v>
      </c>
      <c r="D19" s="19">
        <f t="shared" si="1"/>
        <v>1.339895766166005E-3</v>
      </c>
      <c r="E19" s="17">
        <f>Intra!E19+Inter!E19+Foreign!E19</f>
        <v>288</v>
      </c>
      <c r="F19" s="18">
        <f>((SQRT((Intra!F19/1.645)^2+(Inter!F19/1.645)^2+(Foreign!F19/1.645)^2))*1.645)</f>
        <v>124.02015965156633</v>
      </c>
      <c r="G19" s="19">
        <f t="shared" si="2"/>
        <v>9.6736487121955154E-4</v>
      </c>
      <c r="H19" s="17">
        <f>Intra!H19+Inter!H19+Foreign!H19</f>
        <v>165</v>
      </c>
      <c r="I19" s="22">
        <f>((SQRT((Intra!I19/1.645)^2+(Inter!I19/1.645)^2+(Foreign!I19/1.645)^2))*1.645)</f>
        <v>289.01557051480808</v>
      </c>
    </row>
    <row r="20" spans="1:9" x14ac:dyDescent="0.3">
      <c r="A20" s="20" t="s">
        <v>26</v>
      </c>
      <c r="B20" s="17">
        <f>Intra!B20+Inter!B20+Foreign!B20</f>
        <v>2687</v>
      </c>
      <c r="C20" s="18">
        <f>((SQRT((Intra!C20/1.645)^2+(Inter!C20/1.645)^2+(Foreign!C20/1.645)^2))*1.645)</f>
        <v>518.65691935999462</v>
      </c>
      <c r="D20" s="19">
        <f t="shared" si="1"/>
        <v>7.9476819507462593E-3</v>
      </c>
      <c r="E20" s="17">
        <f>Intra!E20+Inter!E20+Foreign!E20</f>
        <v>1753</v>
      </c>
      <c r="F20" s="18">
        <f>((SQRT((Intra!F20/1.645)^2+(Inter!F20/1.645)^2+(Foreign!F20/1.645)^2))*1.645)</f>
        <v>333.04804458215938</v>
      </c>
      <c r="G20" s="19">
        <f t="shared" si="2"/>
        <v>5.8881618723884508E-3</v>
      </c>
      <c r="H20" s="17">
        <f>Intra!H20+Inter!H20+Foreign!H20</f>
        <v>934</v>
      </c>
      <c r="I20" s="22">
        <f>((SQRT((Intra!I20/1.645)^2+(Inter!I20/1.645)^2+(Foreign!I20/1.645)^2))*1.645)</f>
        <v>518.20266305761106</v>
      </c>
    </row>
    <row r="21" spans="1:9" s="5" customFormat="1" x14ac:dyDescent="0.3">
      <c r="A21" s="20" t="s">
        <v>27</v>
      </c>
      <c r="B21" s="17">
        <f>Intra!B21+Inter!B21+Foreign!B21</f>
        <v>7651</v>
      </c>
      <c r="C21" s="18">
        <f>((SQRT((Intra!C21/1.645)^2+(Inter!C21/1.645)^2+(Foreign!C21/1.645)^2))*1.645)</f>
        <v>752.24995845795831</v>
      </c>
      <c r="D21" s="19">
        <f t="shared" ref="D21:D32" si="3">B21/B$14</f>
        <v>2.2630336659903102E-2</v>
      </c>
      <c r="E21" s="17">
        <f>Intra!E21+Inter!E21+Foreign!E21</f>
        <v>3799</v>
      </c>
      <c r="F21" s="18">
        <f>((SQRT((Intra!F21/1.645)^2+(Inter!F21/1.645)^2+(Foreign!F21/1.645)^2))*1.645)</f>
        <v>477.29760108343299</v>
      </c>
      <c r="G21" s="19">
        <f t="shared" ref="G21:G32" si="4">E21/E$14</f>
        <v>1.2760483145010682E-2</v>
      </c>
      <c r="H21" s="17">
        <f>Intra!H21+Inter!H21+Foreign!H21</f>
        <v>3852</v>
      </c>
      <c r="I21" s="22">
        <f>((SQRT((Intra!I21/1.645)^2+(Inter!I21/1.645)^2+(Foreign!I21/1.645)^2))*1.645)</f>
        <v>751.80117052316439</v>
      </c>
    </row>
    <row r="22" spans="1:9" s="5" customFormat="1" ht="28.8" x14ac:dyDescent="0.3">
      <c r="A22" s="20" t="s">
        <v>28</v>
      </c>
      <c r="B22" s="17">
        <f>Intra!B22+Inter!B22+Foreign!B22</f>
        <v>5366</v>
      </c>
      <c r="C22" s="18">
        <f>((SQRT((Intra!C22/1.645)^2+(Inter!C22/1.645)^2+(Foreign!C22/1.645)^2))*1.645)</f>
        <v>610.30074553452744</v>
      </c>
      <c r="D22" s="19">
        <f t="shared" si="3"/>
        <v>1.5871701283105482E-2</v>
      </c>
      <c r="E22" s="17">
        <f>Intra!E22+Inter!E22+Foreign!E22</f>
        <v>2223</v>
      </c>
      <c r="F22" s="18">
        <f>((SQRT((Intra!F22/1.645)^2+(Inter!F22/1.645)^2+(Foreign!F22/1.645)^2))*1.645)</f>
        <v>403.40798207273986</v>
      </c>
      <c r="G22" s="19">
        <f t="shared" si="4"/>
        <v>7.4668475997259134E-3</v>
      </c>
      <c r="H22" s="17">
        <f>Intra!H22+Inter!H22+Foreign!H22</f>
        <v>3143</v>
      </c>
      <c r="I22" s="22">
        <f>((SQRT((Intra!I22/1.645)^2+(Inter!I22/1.645)^2+(Foreign!I22/1.645)^2))*1.645)</f>
        <v>598.98831374243014</v>
      </c>
    </row>
    <row r="23" spans="1:9" s="5" customFormat="1" x14ac:dyDescent="0.3">
      <c r="A23" s="20" t="s">
        <v>29</v>
      </c>
      <c r="B23" s="17">
        <f>Intra!B23+Inter!B23+Foreign!B23</f>
        <v>6112</v>
      </c>
      <c r="C23" s="18">
        <f>((SQRT((Intra!C23/1.645)^2+(Inter!C23/1.645)^2+(Foreign!C23/1.645)^2))*1.645)</f>
        <v>755.6282154604869</v>
      </c>
      <c r="D23" s="19">
        <f t="shared" si="3"/>
        <v>1.807824044769674E-2</v>
      </c>
      <c r="E23" s="17">
        <f>Intra!E23+Inter!E23+Foreign!E23</f>
        <v>3268</v>
      </c>
      <c r="F23" s="18">
        <f>((SQRT((Intra!F23/1.645)^2+(Inter!F23/1.645)^2+(Foreign!F23/1.645)^2))*1.645)</f>
        <v>531.60135440008048</v>
      </c>
      <c r="G23" s="19">
        <f t="shared" si="4"/>
        <v>1.0976904163699633E-2</v>
      </c>
      <c r="H23" s="17">
        <f>Intra!H23+Inter!H23+Foreign!H23</f>
        <v>2844</v>
      </c>
      <c r="I23" s="22">
        <f>((SQRT((Intra!I23/1.645)^2+(Inter!I23/1.645)^2+(Foreign!I23/1.645)^2))*1.645)</f>
        <v>807.04770614877521</v>
      </c>
    </row>
    <row r="24" spans="1:9" s="5" customFormat="1" x14ac:dyDescent="0.3">
      <c r="A24" s="20" t="s">
        <v>30</v>
      </c>
      <c r="B24" s="17">
        <f>Intra!B24+Inter!B24+Foreign!B24</f>
        <v>2968</v>
      </c>
      <c r="C24" s="18">
        <f>((SQRT((Intra!C24/1.645)^2+(Inter!C24/1.645)^2+(Foreign!C24/1.645)^2))*1.645)</f>
        <v>481.00935541837441</v>
      </c>
      <c r="D24" s="19">
        <f t="shared" si="3"/>
        <v>8.7788314215909557E-3</v>
      </c>
      <c r="E24" s="17">
        <f>Intra!E24+Inter!E24+Foreign!E24</f>
        <v>1917</v>
      </c>
      <c r="F24" s="18">
        <f>((SQRT((Intra!F24/1.645)^2+(Inter!F24/1.645)^2+(Foreign!F24/1.645)^2))*1.645)</f>
        <v>414.84454919885349</v>
      </c>
      <c r="G24" s="19">
        <f t="shared" si="4"/>
        <v>6.4390224240551399E-3</v>
      </c>
      <c r="H24" s="17">
        <f>Intra!H24+Inter!H24+Foreign!H24</f>
        <v>1051</v>
      </c>
      <c r="I24" s="22">
        <f>((SQRT((Intra!I24/1.645)^2+(Inter!I24/1.645)^2+(Foreign!I24/1.645)^2))*1.645)</f>
        <v>445.71964282494895</v>
      </c>
    </row>
    <row r="25" spans="1:9" s="5" customFormat="1" x14ac:dyDescent="0.3">
      <c r="A25" s="20" t="s">
        <v>31</v>
      </c>
      <c r="B25" s="17">
        <f>Intra!B25+Inter!B25+Foreign!B25</f>
        <v>12853</v>
      </c>
      <c r="C25" s="18">
        <f>((SQRT((Intra!C25/1.645)^2+(Inter!C25/1.645)^2+(Foreign!C25/1.645)^2))*1.645)</f>
        <v>1267.7192118130893</v>
      </c>
      <c r="D25" s="19">
        <f t="shared" si="3"/>
        <v>3.8016954266074314E-2</v>
      </c>
      <c r="E25" s="17">
        <f>Intra!E25+Inter!E25+Foreign!E25</f>
        <v>6352</v>
      </c>
      <c r="F25" s="18">
        <f>((SQRT((Intra!F25/1.645)^2+(Inter!F25/1.645)^2+(Foreign!F25/1.645)^2))*1.645)</f>
        <v>774.3209928705279</v>
      </c>
      <c r="G25" s="19">
        <f t="shared" si="4"/>
        <v>2.1335769659675666E-2</v>
      </c>
      <c r="H25" s="17">
        <f>Intra!H25+Inter!H25+Foreign!H25</f>
        <v>6501</v>
      </c>
      <c r="I25" s="22">
        <f>((SQRT((Intra!I25/1.645)^2+(Inter!I25/1.645)^2+(Foreign!I25/1.645)^2))*1.645)</f>
        <v>1272.461001367036</v>
      </c>
    </row>
    <row r="26" spans="1:9" s="5" customFormat="1" x14ac:dyDescent="0.3">
      <c r="A26" s="20" t="s">
        <v>32</v>
      </c>
      <c r="B26" s="17">
        <f>Intra!B26+Inter!B26+Foreign!B26</f>
        <v>866</v>
      </c>
      <c r="C26" s="18">
        <f>((SQRT((Intra!C26/1.645)^2+(Inter!C26/1.645)^2+(Foreign!C26/1.645)^2))*1.645)</f>
        <v>215.73363205582945</v>
      </c>
      <c r="D26" s="19">
        <f t="shared" si="3"/>
        <v>2.5614784403968222E-3</v>
      </c>
      <c r="E26" s="17">
        <f>Intra!E26+Inter!E26+Foreign!E26</f>
        <v>669</v>
      </c>
      <c r="F26" s="18">
        <f>((SQRT((Intra!F26/1.645)^2+(Inter!F26/1.645)^2+(Foreign!F26/1.645)^2))*1.645)</f>
        <v>194.25756098540927</v>
      </c>
      <c r="G26" s="19">
        <f t="shared" si="4"/>
        <v>2.2471079821037498E-3</v>
      </c>
      <c r="H26" s="17">
        <f>Intra!H26+Inter!H26+Foreign!H26</f>
        <v>197</v>
      </c>
      <c r="I26" s="22">
        <f>((SQRT((Intra!I26/1.645)^2+(Inter!I26/1.645)^2+(Foreign!I26/1.645)^2))*1.645)</f>
        <v>258.07944513269558</v>
      </c>
    </row>
    <row r="27" spans="1:9" s="5" customFormat="1" x14ac:dyDescent="0.3">
      <c r="A27" s="20" t="s">
        <v>33</v>
      </c>
      <c r="B27" s="17">
        <f>Intra!B27+Inter!B27+Foreign!B27</f>
        <v>2343</v>
      </c>
      <c r="C27" s="18">
        <f>((SQRT((Intra!C27/1.645)^2+(Inter!C27/1.645)^2+(Foreign!C27/1.645)^2))*1.645)</f>
        <v>516.39907048715725</v>
      </c>
      <c r="D27" s="19">
        <f t="shared" si="3"/>
        <v>6.930189360103642E-3</v>
      </c>
      <c r="E27" s="17">
        <f>Intra!E27+Inter!E27+Foreign!E27</f>
        <v>1859</v>
      </c>
      <c r="F27" s="18">
        <f>((SQRT((Intra!F27/1.645)^2+(Inter!F27/1.645)^2+(Foreign!F27/1.645)^2))*1.645)</f>
        <v>434.07833394446214</v>
      </c>
      <c r="G27" s="19">
        <f t="shared" si="4"/>
        <v>6.244205887490091E-3</v>
      </c>
      <c r="H27" s="17">
        <f>Intra!H27+Inter!H27+Foreign!H27</f>
        <v>484</v>
      </c>
      <c r="I27" s="22">
        <f>((SQRT((Intra!I27/1.645)^2+(Inter!I27/1.645)^2+(Foreign!I27/1.645)^2))*1.645)</f>
        <v>487.12626699860897</v>
      </c>
    </row>
    <row r="28" spans="1:9" s="5" customFormat="1" x14ac:dyDescent="0.3">
      <c r="A28" s="20" t="s">
        <v>34</v>
      </c>
      <c r="B28" s="17">
        <f>Intra!B28+Inter!B28+Foreign!B28</f>
        <v>9368</v>
      </c>
      <c r="C28" s="18">
        <f>((SQRT((Intra!C28/1.645)^2+(Inter!C28/1.645)^2+(Foreign!C28/1.645)^2))*1.645)</f>
        <v>1117.0004476274842</v>
      </c>
      <c r="D28" s="19">
        <f t="shared" si="3"/>
        <v>2.770892613122105E-2</v>
      </c>
      <c r="E28" s="17">
        <f>Intra!E28+Inter!E28+Foreign!E28</f>
        <v>5730</v>
      </c>
      <c r="F28" s="18">
        <f>((SQRT((Intra!F28/1.645)^2+(Inter!F28/1.645)^2+(Foreign!F28/1.645)^2))*1.645)</f>
        <v>839.12931065480007</v>
      </c>
      <c r="G28" s="19">
        <f t="shared" si="4"/>
        <v>1.9246530250305659E-2</v>
      </c>
      <c r="H28" s="17">
        <f>Intra!H28+Inter!H28+Foreign!H28</f>
        <v>3638</v>
      </c>
      <c r="I28" s="22">
        <f>((SQRT((Intra!I28/1.645)^2+(Inter!I28/1.645)^2+(Foreign!I28/1.645)^2))*1.645)</f>
        <v>1048.3367779487658</v>
      </c>
    </row>
    <row r="29" spans="1:9" s="5" customFormat="1" x14ac:dyDescent="0.3">
      <c r="A29" s="20" t="s">
        <v>35</v>
      </c>
      <c r="B29" s="17">
        <f>Intra!B29+Inter!B29+Foreign!B29</f>
        <v>4566</v>
      </c>
      <c r="C29" s="18">
        <f>((SQRT((Intra!C29/1.645)^2+(Inter!C29/1.645)^2+(Foreign!C29/1.645)^2))*1.645)</f>
        <v>666.07131750286328</v>
      </c>
      <c r="D29" s="19">
        <f t="shared" si="3"/>
        <v>1.350543944440172E-2</v>
      </c>
      <c r="E29" s="17">
        <f>Intra!E29+Inter!E29+Foreign!E29</f>
        <v>3446</v>
      </c>
      <c r="F29" s="18">
        <f>((SQRT((Intra!F29/1.645)^2+(Inter!F29/1.645)^2+(Foreign!F29/1.645)^2))*1.645)</f>
        <v>542.70526070787264</v>
      </c>
      <c r="G29" s="19">
        <f t="shared" si="4"/>
        <v>1.1574789396606161E-2</v>
      </c>
      <c r="H29" s="17">
        <f>Intra!H29+Inter!H29+Foreign!H29</f>
        <v>1120</v>
      </c>
      <c r="I29" s="22">
        <f>((SQRT((Intra!I29/1.645)^2+(Inter!I29/1.645)^2+(Foreign!I29/1.645)^2))*1.645)</f>
        <v>616.70252148017039</v>
      </c>
    </row>
    <row r="30" spans="1:9" x14ac:dyDescent="0.3">
      <c r="A30" s="34" t="s">
        <v>36</v>
      </c>
      <c r="B30" s="17">
        <f>Intra!B30+Inter!B30+Foreign!B30</f>
        <v>4920</v>
      </c>
      <c r="C30" s="18">
        <f>((SQRT((Intra!C30/1.645)^2+(Inter!C30/1.645)^2+(Foreign!C30/1.645)^2))*1.645)</f>
        <v>706.53733093163578</v>
      </c>
      <c r="D30" s="19">
        <f t="shared" si="3"/>
        <v>1.4552510308028135E-2</v>
      </c>
      <c r="E30" s="17">
        <f>Intra!E30+Inter!E30+Foreign!E30</f>
        <v>2477</v>
      </c>
      <c r="F30" s="18">
        <f>((SQRT((Intra!F30/1.645)^2+(Inter!F30/1.645)^2+(Foreign!F30/1.645)^2))*1.645)</f>
        <v>467.37672171386544</v>
      </c>
      <c r="G30" s="19">
        <f t="shared" si="4"/>
        <v>8.3200096736487129E-3</v>
      </c>
      <c r="H30" s="17">
        <f>Intra!H30+Inter!H30+Foreign!H30</f>
        <v>2443</v>
      </c>
      <c r="I30" s="22">
        <f>((SQRT((Intra!I30/1.645)^2+(Inter!I30/1.645)^2+(Foreign!I30/1.645)^2))*1.645)</f>
        <v>779.2214062768038</v>
      </c>
    </row>
    <row r="31" spans="1:9" s="5" customFormat="1" x14ac:dyDescent="0.3">
      <c r="A31" s="35" t="s">
        <v>38</v>
      </c>
      <c r="B31" s="17">
        <f>Intra!B31+Inter!B31+Foreign!B31</f>
        <v>13441</v>
      </c>
      <c r="C31" s="18">
        <f>((SQRT((Intra!C31/1.645)^2+(Inter!C31/1.645)^2+(Foreign!C31/1.645)^2))*1.645)</f>
        <v>1449.1183526544683</v>
      </c>
      <c r="D31" s="19">
        <f t="shared" si="3"/>
        <v>3.9756156717521578E-2</v>
      </c>
      <c r="E31" s="17">
        <f>Intra!E31+Inter!E31+Foreign!E31</f>
        <v>6768</v>
      </c>
      <c r="F31" s="18">
        <f>((SQRT((Intra!F31/1.645)^2+(Inter!F31/1.645)^2+(Foreign!F31/1.645)^2))*1.645)</f>
        <v>838.20343592710242</v>
      </c>
      <c r="G31" s="19">
        <f t="shared" si="4"/>
        <v>2.2733074473659461E-2</v>
      </c>
      <c r="H31" s="17">
        <f>Intra!H31+Inter!H31+Foreign!H31</f>
        <v>6673</v>
      </c>
      <c r="I31" s="22">
        <f>((SQRT((Intra!I31/1.645)^2+(Inter!I31/1.645)^2+(Foreign!I31/1.645)^2))*1.645)</f>
        <v>1378.1730660552034</v>
      </c>
    </row>
    <row r="32" spans="1:9" s="5" customFormat="1" x14ac:dyDescent="0.3">
      <c r="A32" s="34" t="s">
        <v>37</v>
      </c>
      <c r="B32" s="17">
        <f>Intra!B32+Inter!B32+Foreign!B32</f>
        <v>287</v>
      </c>
      <c r="C32" s="18">
        <f>((SQRT((Intra!C32/1.645)^2+(Inter!C32/1.645)^2+(Foreign!C32/1.645)^2))*1.645)</f>
        <v>176.92088627406321</v>
      </c>
      <c r="D32" s="19">
        <f t="shared" si="3"/>
        <v>8.4889643463497452E-4</v>
      </c>
      <c r="E32" s="17">
        <f>Intra!E32+Inter!E32+Foreign!E32</f>
        <v>62</v>
      </c>
      <c r="F32" s="18">
        <f>((SQRT((Intra!F32/1.645)^2+(Inter!F32/1.645)^2+(Foreign!F32/1.645)^2))*1.645)</f>
        <v>49</v>
      </c>
      <c r="G32" s="19">
        <f t="shared" si="4"/>
        <v>2.0825215977643123E-4</v>
      </c>
      <c r="H32" s="17">
        <f>Intra!H32+Inter!H32+Foreign!H32</f>
        <v>225</v>
      </c>
      <c r="I32" s="22">
        <f>((SQRT((Intra!I32/1.645)^2+(Inter!I32/1.645)^2+(Foreign!I32/1.645)^2))*1.645)</f>
        <v>170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338086</v>
      </c>
      <c r="C35" s="18">
        <f>((SQRT((Intra!C35/1.645)^2+(Inter!C35/1.645)^2+(Foreign!C35/1.645)^2))*1.645)</f>
        <v>5899.0061874861594</v>
      </c>
      <c r="D35" s="19">
        <f>B35/B$35</f>
        <v>1</v>
      </c>
      <c r="E35" s="17">
        <f>Intra!E35+Inter!E35+Foreign!E35</f>
        <v>297716</v>
      </c>
      <c r="F35" s="18">
        <f>((SQRT((Intra!F35/1.645)^2+(Inter!F35/1.645)^2+(Foreign!F35/1.645)^2))*1.645)</f>
        <v>5454.8567350573012</v>
      </c>
      <c r="G35" s="19">
        <f>E35/E$35</f>
        <v>1</v>
      </c>
      <c r="H35" s="17">
        <f>Intra!H35+Inter!H35+Foreign!H35</f>
        <v>40370</v>
      </c>
      <c r="I35" s="22">
        <f>((SQRT((Intra!I35/1.645)^2+(Inter!I35/1.645)^2+(Foreign!I35/1.645)^2))*1.645)</f>
        <v>5872.9445766157196</v>
      </c>
    </row>
    <row r="36" spans="1:9" ht="28.8" x14ac:dyDescent="0.3">
      <c r="A36" s="20" t="s">
        <v>39</v>
      </c>
      <c r="B36" s="17">
        <f>Intra!B36+Inter!B36+Foreign!B36</f>
        <v>262803</v>
      </c>
      <c r="C36" s="18">
        <f>((SQRT((Intra!C36/1.645)^2+(Inter!C36/1.645)^2+(Foreign!C36/1.645)^2))*1.645)</f>
        <v>5190.2262956445356</v>
      </c>
      <c r="D36" s="19">
        <f t="shared" ref="D36:D39" si="5">B36/B$35</f>
        <v>0.77732588749608089</v>
      </c>
      <c r="E36" s="17">
        <f>Intra!E36+Inter!E36+Foreign!E36</f>
        <v>255938</v>
      </c>
      <c r="F36" s="18">
        <f>((SQRT((Intra!F36/1.645)^2+(Inter!F36/1.645)^2+(Foreign!F36/1.645)^2))*1.645)</f>
        <v>5131.0248488971483</v>
      </c>
      <c r="G36" s="19">
        <f t="shared" ref="G36:G39" si="6">E36/E$35</f>
        <v>0.85967163336871377</v>
      </c>
      <c r="H36" s="17">
        <f>Intra!H36+Inter!H36+Foreign!H36</f>
        <v>6865</v>
      </c>
      <c r="I36" s="22">
        <f>((SQRT((Intra!I36/1.645)^2+(Inter!I36/1.645)^2+(Foreign!I36/1.645)^2))*1.645)</f>
        <v>5153.8755320632254</v>
      </c>
    </row>
    <row r="37" spans="1:9" ht="28.8" x14ac:dyDescent="0.3">
      <c r="A37" s="20" t="s">
        <v>40</v>
      </c>
      <c r="B37" s="17">
        <f>Intra!B37+Inter!B37+Foreign!B37</f>
        <v>37886</v>
      </c>
      <c r="C37" s="18">
        <f>((SQRT((Intra!C37/1.645)^2+(Inter!C37/1.645)^2+(Foreign!C37/1.645)^2))*1.645)</f>
        <v>2251.2298860844935</v>
      </c>
      <c r="D37" s="19">
        <f t="shared" si="5"/>
        <v>0.1120602450264134</v>
      </c>
      <c r="E37" s="17">
        <f>Intra!E37+Inter!E37+Foreign!E37</f>
        <v>10731</v>
      </c>
      <c r="F37" s="18">
        <f>((SQRT((Intra!F37/1.645)^2+(Inter!F37/1.645)^2+(Foreign!F37/1.645)^2))*1.645)</f>
        <v>1039.7576640737016</v>
      </c>
      <c r="G37" s="19">
        <f t="shared" si="6"/>
        <v>3.604441817033683E-2</v>
      </c>
      <c r="H37" s="17">
        <f>Intra!H37+Inter!H37+Foreign!H37</f>
        <v>27155</v>
      </c>
      <c r="I37" s="22">
        <f>((SQRT((Intra!I37/1.645)^2+(Inter!I37/1.645)^2+(Foreign!I37/1.645)^2))*1.645)</f>
        <v>2245.453183658034</v>
      </c>
    </row>
    <row r="38" spans="1:9" ht="28.8" x14ac:dyDescent="0.3">
      <c r="A38" s="20" t="s">
        <v>41</v>
      </c>
      <c r="B38" s="17">
        <f>Intra!B38+Inter!B38+Foreign!B38</f>
        <v>18568</v>
      </c>
      <c r="C38" s="18">
        <f>((SQRT((Intra!C38/1.645)^2+(Inter!C38/1.645)^2+(Foreign!C38/1.645)^2))*1.645)</f>
        <v>1242.0426723748262</v>
      </c>
      <c r="D38" s="19">
        <f t="shared" si="5"/>
        <v>5.4920937276314308E-2</v>
      </c>
      <c r="E38" s="17">
        <f>Intra!E38+Inter!E38+Foreign!E38</f>
        <v>15176</v>
      </c>
      <c r="F38" s="18">
        <f>((SQRT((Intra!F38/1.645)^2+(Inter!F38/1.645)^2+(Foreign!F38/1.645)^2))*1.645)</f>
        <v>1114.6909885703749</v>
      </c>
      <c r="G38" s="19">
        <f t="shared" si="6"/>
        <v>5.0974754463985812E-2</v>
      </c>
      <c r="H38" s="17">
        <f>Intra!H38+Inter!H38+Foreign!H38</f>
        <v>3392</v>
      </c>
      <c r="I38" s="22">
        <f>((SQRT((Intra!I38/1.645)^2+(Inter!I38/1.645)^2+(Foreign!I38/1.645)^2))*1.645)</f>
        <v>1264.6762431547452</v>
      </c>
    </row>
    <row r="39" spans="1:9" ht="28.8" x14ac:dyDescent="0.3">
      <c r="A39" s="24" t="s">
        <v>42</v>
      </c>
      <c r="B39" s="25">
        <f>Intra!B39+Inter!B39+Foreign!B39</f>
        <v>16714</v>
      </c>
      <c r="C39" s="26">
        <f>((SQRT((Intra!C39/1.645)^2+(Inter!C39/1.645)^2+(Foreign!C39/1.645)^2))*1.645)</f>
        <v>1067.4984777506711</v>
      </c>
      <c r="D39" s="27">
        <f t="shared" si="5"/>
        <v>4.9437125465118345E-2</v>
      </c>
      <c r="E39" s="25">
        <f>Intra!E39+Inter!E39+Foreign!E39</f>
        <v>15871</v>
      </c>
      <c r="F39" s="26">
        <f>((SQRT((Intra!F39/1.645)^2+(Inter!F39/1.645)^2+(Foreign!F39/1.645)^2))*1.645)</f>
        <v>1052.3117408829003</v>
      </c>
      <c r="G39" s="27">
        <f t="shared" si="6"/>
        <v>5.3309193996963551E-2</v>
      </c>
      <c r="H39" s="25">
        <f>Intra!H39+Inter!H39+Foreign!H39</f>
        <v>843</v>
      </c>
      <c r="I39" s="28">
        <f>((SQRT((Intra!I39/1.645)^2+(Inter!I39/1.645)^2+(Foreign!I39/1.645)^2))*1.645)</f>
        <v>1084.0963979277858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1" sqref="B1:I1048576"/>
    </sheetView>
  </sheetViews>
  <sheetFormatPr defaultColWidth="8.88671875" defaultRowHeight="14.4" x14ac:dyDescent="0.3"/>
  <cols>
    <col min="1" max="1" width="48" style="5" customWidth="1"/>
    <col min="2" max="9" width="13.44140625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Maryland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140418</v>
      </c>
      <c r="C8" s="45">
        <v>3725</v>
      </c>
      <c r="D8" s="19">
        <f>B8/B$8</f>
        <v>1</v>
      </c>
      <c r="E8" s="15">
        <v>140418</v>
      </c>
      <c r="F8" s="45">
        <v>3725</v>
      </c>
      <c r="G8" s="19">
        <f t="shared" ref="G8:G10" si="0">E8/E$8</f>
        <v>1</v>
      </c>
      <c r="H8" s="38">
        <f t="shared" ref="H8:H11" si="1">B8-E8</f>
        <v>0</v>
      </c>
      <c r="I8" s="39">
        <v>0</v>
      </c>
    </row>
    <row r="9" spans="1:9" x14ac:dyDescent="0.3">
      <c r="A9" s="32" t="str">
        <f>Total!A9</f>
        <v>Speak only English</v>
      </c>
      <c r="B9" s="15">
        <v>118601</v>
      </c>
      <c r="C9" s="45">
        <v>3429</v>
      </c>
      <c r="D9" s="19">
        <f>B9/B$8</f>
        <v>0.84462818157216313</v>
      </c>
      <c r="E9" s="15">
        <v>118601</v>
      </c>
      <c r="F9" s="45">
        <v>3429</v>
      </c>
      <c r="G9" s="19">
        <f t="shared" si="0"/>
        <v>0.84462818157216313</v>
      </c>
      <c r="H9" s="38">
        <f t="shared" si="1"/>
        <v>0</v>
      </c>
      <c r="I9" s="39">
        <v>0</v>
      </c>
    </row>
    <row r="10" spans="1:9" ht="28.8" x14ac:dyDescent="0.3">
      <c r="A10" s="32" t="str">
        <f>Total!A10</f>
        <v>Speak a language other than English, speak English "very well"</v>
      </c>
      <c r="B10" s="15">
        <v>14584</v>
      </c>
      <c r="C10" s="45">
        <v>1180</v>
      </c>
      <c r="D10" s="19">
        <f>B10/B$8</f>
        <v>0.10386132831973109</v>
      </c>
      <c r="E10" s="15">
        <v>14584</v>
      </c>
      <c r="F10" s="45">
        <v>1180</v>
      </c>
      <c r="G10" s="19">
        <f t="shared" si="0"/>
        <v>0.10386132831973109</v>
      </c>
      <c r="H10" s="38">
        <f t="shared" si="1"/>
        <v>0</v>
      </c>
      <c r="I10" s="39">
        <v>0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7233</v>
      </c>
      <c r="C11" s="45">
        <v>848</v>
      </c>
      <c r="D11" s="19">
        <f>B11/B$8</f>
        <v>5.1510490108105801E-2</v>
      </c>
      <c r="E11" s="15">
        <v>7233</v>
      </c>
      <c r="F11" s="45">
        <v>848</v>
      </c>
      <c r="G11" s="19">
        <f>E11/E$8</f>
        <v>5.1510490108105801E-2</v>
      </c>
      <c r="H11" s="38">
        <f t="shared" si="1"/>
        <v>0</v>
      </c>
      <c r="I11" s="39">
        <v>0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39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39"/>
    </row>
    <row r="14" spans="1:9" x14ac:dyDescent="0.3">
      <c r="A14" s="31" t="str">
        <f>Total!A14</f>
        <v>Total</v>
      </c>
      <c r="B14" s="46">
        <v>148430</v>
      </c>
      <c r="C14" s="47">
        <v>3678</v>
      </c>
      <c r="D14" s="19">
        <f>B14/B$14</f>
        <v>1</v>
      </c>
      <c r="E14" s="48">
        <v>148430</v>
      </c>
      <c r="F14" s="48">
        <v>3678</v>
      </c>
      <c r="G14" s="19">
        <f>E14/E$14</f>
        <v>1</v>
      </c>
      <c r="H14" s="17">
        <f t="shared" ref="H14:H20" si="2">B14-E14</f>
        <v>0</v>
      </c>
      <c r="I14" s="39">
        <v>0</v>
      </c>
    </row>
    <row r="15" spans="1:9" ht="28.8" x14ac:dyDescent="0.3">
      <c r="A15" s="32" t="str">
        <f>Total!A15</f>
        <v>Same state as current residence and residence 1 year ago</v>
      </c>
      <c r="B15" s="46">
        <v>80523</v>
      </c>
      <c r="C15" s="47">
        <v>2799</v>
      </c>
      <c r="D15" s="19">
        <f>B15/B$14</f>
        <v>0.54249814727480972</v>
      </c>
      <c r="E15" s="48">
        <v>80523</v>
      </c>
      <c r="F15" s="48">
        <v>2799</v>
      </c>
      <c r="G15" s="19">
        <f>E15/E$14</f>
        <v>0.54249814727480972</v>
      </c>
      <c r="H15" s="17">
        <f t="shared" si="2"/>
        <v>0</v>
      </c>
      <c r="I15" s="39"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3">B16/B$14</f>
        <v>0</v>
      </c>
      <c r="E16" s="48">
        <v>0</v>
      </c>
      <c r="F16" s="48">
        <v>0</v>
      </c>
      <c r="G16" s="19">
        <f t="shared" ref="G16:G32" si="4">E16/E$14</f>
        <v>0</v>
      </c>
      <c r="H16" s="17">
        <f t="shared" si="2"/>
        <v>0</v>
      </c>
      <c r="I16" s="39"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3"/>
        <v>0</v>
      </c>
      <c r="E17" s="48">
        <v>0</v>
      </c>
      <c r="F17" s="48">
        <v>0</v>
      </c>
      <c r="G17" s="19">
        <f t="shared" si="4"/>
        <v>0</v>
      </c>
      <c r="H17" s="17">
        <f t="shared" si="2"/>
        <v>0</v>
      </c>
      <c r="I17" s="39"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47638</v>
      </c>
      <c r="C18" s="47">
        <v>1923</v>
      </c>
      <c r="D18" s="19">
        <f t="shared" si="3"/>
        <v>0.32094590042444249</v>
      </c>
      <c r="E18" s="48">
        <v>47638</v>
      </c>
      <c r="F18" s="48">
        <v>1923</v>
      </c>
      <c r="G18" s="19">
        <f t="shared" si="4"/>
        <v>0.32094590042444249</v>
      </c>
      <c r="H18" s="17">
        <f t="shared" si="2"/>
        <v>0</v>
      </c>
      <c r="I18" s="39">
        <v>0</v>
      </c>
    </row>
    <row r="19" spans="1:9" x14ac:dyDescent="0.3">
      <c r="A19" s="32" t="str">
        <f>Total!A19</f>
        <v>Born in U.S. Island Area</v>
      </c>
      <c r="B19" s="46">
        <v>75</v>
      </c>
      <c r="C19" s="47">
        <v>66</v>
      </c>
      <c r="D19" s="19">
        <f t="shared" si="3"/>
        <v>5.0528868827056522E-4</v>
      </c>
      <c r="E19" s="48">
        <v>75</v>
      </c>
      <c r="F19" s="48">
        <v>66</v>
      </c>
      <c r="G19" s="19">
        <f t="shared" si="4"/>
        <v>5.0528868827056522E-4</v>
      </c>
      <c r="H19" s="17">
        <f t="shared" si="2"/>
        <v>0</v>
      </c>
      <c r="I19" s="39">
        <v>0</v>
      </c>
    </row>
    <row r="20" spans="1:9" x14ac:dyDescent="0.3">
      <c r="A20" s="32" t="str">
        <f>Total!A20</f>
        <v>Born in Germany</v>
      </c>
      <c r="B20" s="46">
        <v>745</v>
      </c>
      <c r="C20" s="47">
        <v>236</v>
      </c>
      <c r="D20" s="19">
        <f t="shared" si="3"/>
        <v>5.0192009701542813E-3</v>
      </c>
      <c r="E20" s="48">
        <v>745</v>
      </c>
      <c r="F20" s="48">
        <v>236</v>
      </c>
      <c r="G20" s="19">
        <f t="shared" si="4"/>
        <v>5.0192009701542813E-3</v>
      </c>
      <c r="H20" s="17">
        <f t="shared" si="2"/>
        <v>0</v>
      </c>
      <c r="I20" s="39">
        <v>0</v>
      </c>
    </row>
    <row r="21" spans="1:9" s="5" customFormat="1" x14ac:dyDescent="0.3">
      <c r="A21" s="32" t="str">
        <f>Total!A21</f>
        <v>Born in remainder of Europe</v>
      </c>
      <c r="B21" s="46">
        <v>1731</v>
      </c>
      <c r="C21" s="47">
        <v>338</v>
      </c>
      <c r="D21" s="19">
        <f t="shared" si="3"/>
        <v>1.1662062925284647E-2</v>
      </c>
      <c r="E21" s="48">
        <v>1731</v>
      </c>
      <c r="F21" s="48">
        <v>338</v>
      </c>
      <c r="G21" s="19">
        <f t="shared" si="4"/>
        <v>1.1662062925284647E-2</v>
      </c>
      <c r="H21" s="17">
        <f t="shared" ref="H21:H32" si="5">B21-E21</f>
        <v>0</v>
      </c>
      <c r="I21" s="39">
        <v>0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895</v>
      </c>
      <c r="C22" s="47">
        <v>297</v>
      </c>
      <c r="D22" s="19">
        <f t="shared" si="3"/>
        <v>6.0297783466954124E-3</v>
      </c>
      <c r="E22" s="48">
        <v>895</v>
      </c>
      <c r="F22" s="48">
        <v>297</v>
      </c>
      <c r="G22" s="19">
        <f t="shared" si="4"/>
        <v>6.0297783466954124E-3</v>
      </c>
      <c r="H22" s="17">
        <f t="shared" si="5"/>
        <v>0</v>
      </c>
      <c r="I22" s="39">
        <v>0</v>
      </c>
    </row>
    <row r="23" spans="1:9" s="5" customFormat="1" x14ac:dyDescent="0.3">
      <c r="A23" s="32" t="str">
        <f>Total!A23</f>
        <v>Born in India</v>
      </c>
      <c r="B23" s="46">
        <v>1155</v>
      </c>
      <c r="C23" s="47">
        <v>318</v>
      </c>
      <c r="D23" s="19">
        <f t="shared" si="3"/>
        <v>7.7814457993667045E-3</v>
      </c>
      <c r="E23" s="48">
        <v>1155</v>
      </c>
      <c r="F23" s="48">
        <v>318</v>
      </c>
      <c r="G23" s="19">
        <f t="shared" si="4"/>
        <v>7.7814457993667045E-3</v>
      </c>
      <c r="H23" s="17">
        <f t="shared" si="5"/>
        <v>0</v>
      </c>
      <c r="I23" s="39">
        <v>0</v>
      </c>
    </row>
    <row r="24" spans="1:9" s="5" customFormat="1" x14ac:dyDescent="0.3">
      <c r="A24" s="32" t="str">
        <f>Total!A24</f>
        <v>Born in the Philippines</v>
      </c>
      <c r="B24" s="46">
        <v>1032</v>
      </c>
      <c r="C24" s="47">
        <v>320</v>
      </c>
      <c r="D24" s="19">
        <f t="shared" si="3"/>
        <v>6.9527723506029775E-3</v>
      </c>
      <c r="E24" s="48">
        <v>1032</v>
      </c>
      <c r="F24" s="48">
        <v>320</v>
      </c>
      <c r="G24" s="19">
        <f t="shared" si="4"/>
        <v>6.9527723506029775E-3</v>
      </c>
      <c r="H24" s="17">
        <f t="shared" si="5"/>
        <v>0</v>
      </c>
      <c r="I24" s="39">
        <v>0</v>
      </c>
    </row>
    <row r="25" spans="1:9" s="5" customFormat="1" x14ac:dyDescent="0.3">
      <c r="A25" s="32" t="str">
        <f>Total!A25</f>
        <v>Born in remainder of Asia</v>
      </c>
      <c r="B25" s="46">
        <v>2907</v>
      </c>
      <c r="C25" s="47">
        <v>542</v>
      </c>
      <c r="D25" s="19">
        <f t="shared" si="3"/>
        <v>1.9584989557367108E-2</v>
      </c>
      <c r="E25" s="48">
        <v>2907</v>
      </c>
      <c r="F25" s="48">
        <v>542</v>
      </c>
      <c r="G25" s="19">
        <f t="shared" si="4"/>
        <v>1.9584989557367108E-2</v>
      </c>
      <c r="H25" s="17">
        <f t="shared" si="5"/>
        <v>0</v>
      </c>
      <c r="I25" s="39">
        <v>0</v>
      </c>
    </row>
    <row r="26" spans="1:9" s="5" customFormat="1" x14ac:dyDescent="0.3">
      <c r="A26" s="32" t="str">
        <f>Total!A26</f>
        <v>Born in Northern America</v>
      </c>
      <c r="B26" s="46">
        <v>155</v>
      </c>
      <c r="C26" s="47">
        <v>94</v>
      </c>
      <c r="D26" s="19">
        <f t="shared" si="3"/>
        <v>1.0442632890925016E-3</v>
      </c>
      <c r="E26" s="48">
        <v>155</v>
      </c>
      <c r="F26" s="48">
        <v>94</v>
      </c>
      <c r="G26" s="19">
        <f t="shared" si="4"/>
        <v>1.0442632890925016E-3</v>
      </c>
      <c r="H26" s="17">
        <f t="shared" si="5"/>
        <v>0</v>
      </c>
      <c r="I26" s="39">
        <v>0</v>
      </c>
    </row>
    <row r="27" spans="1:9" s="5" customFormat="1" x14ac:dyDescent="0.3">
      <c r="A27" s="32" t="str">
        <f>Total!A27</f>
        <v>Born in Mexico</v>
      </c>
      <c r="B27" s="46">
        <v>1003</v>
      </c>
      <c r="C27" s="47">
        <v>330</v>
      </c>
      <c r="D27" s="19">
        <f t="shared" si="3"/>
        <v>6.7573940578050263E-3</v>
      </c>
      <c r="E27" s="48">
        <v>1003</v>
      </c>
      <c r="F27" s="48">
        <v>330</v>
      </c>
      <c r="G27" s="19">
        <f t="shared" si="4"/>
        <v>6.7573940578050263E-3</v>
      </c>
      <c r="H27" s="17">
        <f t="shared" si="5"/>
        <v>0</v>
      </c>
      <c r="I27" s="39">
        <v>0</v>
      </c>
    </row>
    <row r="28" spans="1:9" s="5" customFormat="1" x14ac:dyDescent="0.3">
      <c r="A28" s="32" t="str">
        <f>Total!A28</f>
        <v>Born in remainder of Central America</v>
      </c>
      <c r="B28" s="46">
        <v>3658</v>
      </c>
      <c r="C28" s="47">
        <v>653</v>
      </c>
      <c r="D28" s="19">
        <f t="shared" si="3"/>
        <v>2.4644613622583036E-2</v>
      </c>
      <c r="E28" s="48">
        <v>3658</v>
      </c>
      <c r="F28" s="48">
        <v>653</v>
      </c>
      <c r="G28" s="19">
        <f t="shared" si="4"/>
        <v>2.4644613622583036E-2</v>
      </c>
      <c r="H28" s="17">
        <f t="shared" si="5"/>
        <v>0</v>
      </c>
      <c r="I28" s="39">
        <v>0</v>
      </c>
    </row>
    <row r="29" spans="1:9" s="5" customFormat="1" x14ac:dyDescent="0.3">
      <c r="A29" s="32" t="str">
        <f>Total!A29</f>
        <v>Born in the Caribbean</v>
      </c>
      <c r="B29" s="46">
        <v>1933</v>
      </c>
      <c r="C29" s="47">
        <v>423</v>
      </c>
      <c r="D29" s="19">
        <f t="shared" si="3"/>
        <v>1.3022973792360035E-2</v>
      </c>
      <c r="E29" s="48">
        <v>1933</v>
      </c>
      <c r="F29" s="48">
        <v>423</v>
      </c>
      <c r="G29" s="19">
        <f t="shared" si="4"/>
        <v>1.3022973792360035E-2</v>
      </c>
      <c r="H29" s="17">
        <f t="shared" si="5"/>
        <v>0</v>
      </c>
      <c r="I29" s="39">
        <v>0</v>
      </c>
    </row>
    <row r="30" spans="1:9" s="5" customFormat="1" x14ac:dyDescent="0.3">
      <c r="A30" s="42" t="str">
        <f>Total!A30</f>
        <v>Born in South America</v>
      </c>
      <c r="B30" s="46">
        <v>772</v>
      </c>
      <c r="C30" s="47">
        <v>235</v>
      </c>
      <c r="D30" s="19">
        <f t="shared" si="3"/>
        <v>5.2011048979316854E-3</v>
      </c>
      <c r="E30" s="48">
        <v>772</v>
      </c>
      <c r="F30" s="48">
        <v>235</v>
      </c>
      <c r="G30" s="19">
        <f t="shared" si="4"/>
        <v>5.2011048979316854E-3</v>
      </c>
      <c r="H30" s="17">
        <f t="shared" si="5"/>
        <v>0</v>
      </c>
      <c r="I30" s="39">
        <v>0</v>
      </c>
    </row>
    <row r="31" spans="1:9" s="5" customFormat="1" x14ac:dyDescent="0.3">
      <c r="A31" s="40" t="str">
        <f>Total!A31</f>
        <v>Born in Africa</v>
      </c>
      <c r="B31" s="46">
        <v>4146</v>
      </c>
      <c r="C31" s="47">
        <v>672</v>
      </c>
      <c r="D31" s="19">
        <f t="shared" si="3"/>
        <v>2.7932358687596848E-2</v>
      </c>
      <c r="E31" s="48">
        <v>4146</v>
      </c>
      <c r="F31" s="48">
        <v>672</v>
      </c>
      <c r="G31" s="19">
        <f t="shared" si="4"/>
        <v>2.7932358687596848E-2</v>
      </c>
      <c r="H31" s="17">
        <f t="shared" si="5"/>
        <v>0</v>
      </c>
      <c r="I31" s="39">
        <v>0</v>
      </c>
    </row>
    <row r="32" spans="1:9" s="5" customFormat="1" x14ac:dyDescent="0.3">
      <c r="A32" s="42" t="str">
        <f>Total!A32</f>
        <v>Born in Oceania or At Sea</v>
      </c>
      <c r="B32" s="46">
        <v>62</v>
      </c>
      <c r="C32" s="47">
        <v>49</v>
      </c>
      <c r="D32" s="19">
        <f t="shared" si="3"/>
        <v>4.1770531563700063E-4</v>
      </c>
      <c r="E32" s="48">
        <v>62</v>
      </c>
      <c r="F32" s="48">
        <v>49</v>
      </c>
      <c r="G32" s="19">
        <f t="shared" si="4"/>
        <v>4.1770531563700063E-4</v>
      </c>
      <c r="H32" s="17">
        <f t="shared" si="5"/>
        <v>0</v>
      </c>
      <c r="I32" s="39"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9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39"/>
    </row>
    <row r="35" spans="1:9" x14ac:dyDescent="0.3">
      <c r="A35" s="31" t="str">
        <f>Total!A35</f>
        <v>Total</v>
      </c>
      <c r="B35" s="17">
        <v>148430</v>
      </c>
      <c r="C35" s="18">
        <v>3877</v>
      </c>
      <c r="D35" s="19">
        <f>B35/B$35</f>
        <v>1</v>
      </c>
      <c r="E35" s="17">
        <v>148430</v>
      </c>
      <c r="F35" s="18">
        <v>3877</v>
      </c>
      <c r="G35" s="19">
        <f>E35/E$35</f>
        <v>1</v>
      </c>
      <c r="H35" s="17">
        <f t="shared" ref="H35:H39" si="6">B35-E35</f>
        <v>0</v>
      </c>
      <c r="I35" s="39">
        <v>0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127921</v>
      </c>
      <c r="C36" s="18">
        <v>3654</v>
      </c>
      <c r="D36" s="19">
        <f t="shared" ref="D36:D39" si="7">B36/B$35</f>
        <v>0.8618271238967864</v>
      </c>
      <c r="E36" s="17">
        <v>127921</v>
      </c>
      <c r="F36" s="18">
        <v>3654</v>
      </c>
      <c r="G36" s="19">
        <f t="shared" ref="G36:G39" si="8">E36/E$35</f>
        <v>0.8618271238967864</v>
      </c>
      <c r="H36" s="17">
        <f t="shared" si="6"/>
        <v>0</v>
      </c>
      <c r="I36" s="39">
        <v>0</v>
      </c>
    </row>
    <row r="37" spans="1:9" ht="28.8" x14ac:dyDescent="0.3">
      <c r="A37" s="32" t="str">
        <f>Total!A37</f>
        <v>Entered the United States (or Puerto Rico) 5 years ago or less</v>
      </c>
      <c r="B37" s="17">
        <v>5349</v>
      </c>
      <c r="C37" s="18">
        <v>744</v>
      </c>
      <c r="D37" s="19">
        <f t="shared" si="7"/>
        <v>3.6037189247456712E-2</v>
      </c>
      <c r="E37" s="17">
        <v>5349</v>
      </c>
      <c r="F37" s="18">
        <v>744</v>
      </c>
      <c r="G37" s="19">
        <f t="shared" si="8"/>
        <v>3.6037189247456712E-2</v>
      </c>
      <c r="H37" s="17">
        <f t="shared" si="6"/>
        <v>0</v>
      </c>
      <c r="I37" s="39">
        <v>0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7294</v>
      </c>
      <c r="C38" s="18">
        <v>770</v>
      </c>
      <c r="D38" s="19">
        <f t="shared" si="7"/>
        <v>4.9141009229940039E-2</v>
      </c>
      <c r="E38" s="17">
        <v>7294</v>
      </c>
      <c r="F38" s="18">
        <v>770</v>
      </c>
      <c r="G38" s="19">
        <f t="shared" si="8"/>
        <v>4.9141009229940039E-2</v>
      </c>
      <c r="H38" s="17">
        <f t="shared" si="6"/>
        <v>0</v>
      </c>
      <c r="I38" s="39">
        <v>0</v>
      </c>
    </row>
    <row r="39" spans="1:9" ht="28.8" x14ac:dyDescent="0.3">
      <c r="A39" s="44" t="str">
        <f>Total!A39</f>
        <v>Entered the United States (or Puerto Rico) 16 years ago or more</v>
      </c>
      <c r="B39" s="25">
        <v>7866</v>
      </c>
      <c r="C39" s="26">
        <v>732</v>
      </c>
      <c r="D39" s="27">
        <f t="shared" si="7"/>
        <v>5.2994677625816881E-2</v>
      </c>
      <c r="E39" s="25">
        <v>7866</v>
      </c>
      <c r="F39" s="26">
        <v>732</v>
      </c>
      <c r="G39" s="27">
        <f t="shared" si="8"/>
        <v>5.2994677625816881E-2</v>
      </c>
      <c r="H39" s="25">
        <f t="shared" si="6"/>
        <v>0</v>
      </c>
      <c r="I39" s="28">
        <v>0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1" sqref="B1:I1048576"/>
    </sheetView>
  </sheetViews>
  <sheetFormatPr defaultColWidth="8.88671875" defaultRowHeight="14.4" x14ac:dyDescent="0.3"/>
  <cols>
    <col min="1" max="1" width="48" style="5" customWidth="1"/>
    <col min="2" max="9" width="13.3320312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Maryland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139043</v>
      </c>
      <c r="C8" s="48">
        <v>3580</v>
      </c>
      <c r="D8" s="19">
        <f t="shared" ref="D8" si="0">B8/B$8</f>
        <v>1</v>
      </c>
      <c r="E8" s="48">
        <v>140481</v>
      </c>
      <c r="F8" s="48">
        <v>3587</v>
      </c>
      <c r="G8" s="19">
        <f t="shared" ref="G8" si="1">E8/E$8</f>
        <v>1</v>
      </c>
      <c r="H8" s="38">
        <f t="shared" ref="H8:H11" si="2">B8-E8</f>
        <v>-1438</v>
      </c>
      <c r="I8" s="39">
        <f t="shared" ref="I8:I11" si="3">((SQRT((C8/1.645)^2+(F8/1.645)^2)))*1.645</f>
        <v>5067.8367179695124</v>
      </c>
    </row>
    <row r="9" spans="1:9" x14ac:dyDescent="0.3">
      <c r="A9" s="32" t="str">
        <f>Total!A9</f>
        <v>Speak only English</v>
      </c>
      <c r="B9" s="48">
        <v>113433</v>
      </c>
      <c r="C9" s="48">
        <v>3254</v>
      </c>
      <c r="D9" s="19">
        <f>B9/B$8</f>
        <v>0.8158123745891559</v>
      </c>
      <c r="E9" s="48">
        <v>115962</v>
      </c>
      <c r="F9" s="48">
        <v>3265</v>
      </c>
      <c r="G9" s="19">
        <f>E9/E$8</f>
        <v>0.82546394174301152</v>
      </c>
      <c r="H9" s="38">
        <f t="shared" si="2"/>
        <v>-2529</v>
      </c>
      <c r="I9" s="39">
        <f t="shared" si="3"/>
        <v>4609.6356689005261</v>
      </c>
    </row>
    <row r="10" spans="1:9" ht="28.8" x14ac:dyDescent="0.3">
      <c r="A10" s="32" t="str">
        <f>Total!A10</f>
        <v>Speak a language other than English, speak English "very well"</v>
      </c>
      <c r="B10" s="48">
        <v>17855</v>
      </c>
      <c r="C10" s="48">
        <v>1185</v>
      </c>
      <c r="D10" s="19">
        <f>B10/B$8</f>
        <v>0.12841351236667795</v>
      </c>
      <c r="E10" s="48">
        <v>17784</v>
      </c>
      <c r="F10" s="48">
        <v>1277</v>
      </c>
      <c r="G10" s="19">
        <f>E10/E$8</f>
        <v>0.12659363187904416</v>
      </c>
      <c r="H10" s="38">
        <f t="shared" si="2"/>
        <v>71</v>
      </c>
      <c r="I10" s="39">
        <f t="shared" si="3"/>
        <v>1742.1119367021167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7755</v>
      </c>
      <c r="C11" s="48">
        <v>908</v>
      </c>
      <c r="D11" s="19">
        <f>B11/B$8</f>
        <v>5.5774113044166192E-2</v>
      </c>
      <c r="E11" s="48">
        <v>6735</v>
      </c>
      <c r="F11" s="48">
        <v>760</v>
      </c>
      <c r="G11" s="19">
        <f>E11/E$8</f>
        <v>4.7942426377944346E-2</v>
      </c>
      <c r="H11" s="38">
        <f t="shared" si="2"/>
        <v>1020</v>
      </c>
      <c r="I11" s="39">
        <f t="shared" si="3"/>
        <v>1184.0878345798508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148670</v>
      </c>
      <c r="C14" s="48">
        <v>3603</v>
      </c>
      <c r="D14" s="19">
        <f>B14/B$14</f>
        <v>1</v>
      </c>
      <c r="E14" s="48">
        <v>149244</v>
      </c>
      <c r="F14" s="48">
        <v>3567</v>
      </c>
      <c r="G14" s="19">
        <f>E14/E$14</f>
        <v>1</v>
      </c>
      <c r="H14" s="17">
        <f t="shared" ref="H14:H32" si="4">B14-E14</f>
        <v>-574</v>
      </c>
      <c r="I14" s="22">
        <f t="shared" ref="I14:I32" si="5">((SQRT((C14/1.645)^2+(F14/1.645)^2)))*1.645</f>
        <v>5070.0195265896164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25813</v>
      </c>
      <c r="C16" s="48">
        <v>1515</v>
      </c>
      <c r="D16" s="19">
        <f t="shared" ref="D16:D32" si="6">B16/B$14</f>
        <v>0.17362615188000269</v>
      </c>
      <c r="E16" s="48">
        <v>27686</v>
      </c>
      <c r="F16" s="48">
        <v>1497</v>
      </c>
      <c r="G16" s="19">
        <f t="shared" ref="G16:G32" si="7">E16/E$14</f>
        <v>0.18550829514084319</v>
      </c>
      <c r="H16" s="17">
        <f t="shared" si="4"/>
        <v>-1873</v>
      </c>
      <c r="I16" s="22">
        <f t="shared" si="5"/>
        <v>2129.8436562339502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44435</v>
      </c>
      <c r="C17" s="48">
        <v>1999</v>
      </c>
      <c r="D17" s="19">
        <f t="shared" si="6"/>
        <v>0.29888343310688104</v>
      </c>
      <c r="E17" s="48">
        <v>43023</v>
      </c>
      <c r="F17" s="48">
        <v>1849</v>
      </c>
      <c r="G17" s="19">
        <f t="shared" si="7"/>
        <v>0.28827289539277962</v>
      </c>
      <c r="H17" s="17">
        <f t="shared" si="4"/>
        <v>1412</v>
      </c>
      <c r="I17" s="22">
        <f t="shared" si="5"/>
        <v>2723.0134043004637</v>
      </c>
    </row>
    <row r="18" spans="1:9" ht="28.8" x14ac:dyDescent="0.3">
      <c r="A18" s="32" t="str">
        <f>Total!A18</f>
        <v>Different state than current residence or residence 1 year ago</v>
      </c>
      <c r="B18" s="48">
        <v>53965</v>
      </c>
      <c r="C18" s="48">
        <v>2072</v>
      </c>
      <c r="D18" s="19">
        <f t="shared" si="6"/>
        <v>0.36298513486244705</v>
      </c>
      <c r="E18" s="48">
        <v>58102</v>
      </c>
      <c r="F18" s="48">
        <v>2308</v>
      </c>
      <c r="G18" s="19">
        <f t="shared" si="7"/>
        <v>0.3893087829326472</v>
      </c>
      <c r="H18" s="17">
        <f t="shared" si="4"/>
        <v>-4137</v>
      </c>
      <c r="I18" s="22">
        <f t="shared" si="5"/>
        <v>3101.6202217550754</v>
      </c>
    </row>
    <row r="19" spans="1:9" x14ac:dyDescent="0.3">
      <c r="A19" s="32" t="str">
        <f>Total!A19</f>
        <v>Born in U.S. Island Area</v>
      </c>
      <c r="B19" s="48">
        <v>203</v>
      </c>
      <c r="C19" s="48">
        <v>116</v>
      </c>
      <c r="D19" s="19">
        <f t="shared" si="6"/>
        <v>1.3654402367659919E-3</v>
      </c>
      <c r="E19" s="48">
        <v>213</v>
      </c>
      <c r="F19" s="48">
        <v>105</v>
      </c>
      <c r="G19" s="19">
        <f t="shared" si="7"/>
        <v>1.4271930529870548E-3</v>
      </c>
      <c r="H19" s="17">
        <f t="shared" si="4"/>
        <v>-10</v>
      </c>
      <c r="I19" s="22">
        <f t="shared" si="5"/>
        <v>156.46405337968207</v>
      </c>
    </row>
    <row r="20" spans="1:9" x14ac:dyDescent="0.3">
      <c r="A20" s="32" t="str">
        <f>Total!A20</f>
        <v>Born in Germany</v>
      </c>
      <c r="B20" s="48">
        <v>826</v>
      </c>
      <c r="C20" s="48">
        <v>222</v>
      </c>
      <c r="D20" s="19">
        <f t="shared" si="6"/>
        <v>5.5559292392547257E-3</v>
      </c>
      <c r="E20" s="48">
        <v>1008</v>
      </c>
      <c r="F20" s="48">
        <v>235</v>
      </c>
      <c r="G20" s="19">
        <f t="shared" si="7"/>
        <v>6.7540403634316955E-3</v>
      </c>
      <c r="H20" s="17">
        <f t="shared" si="4"/>
        <v>-182</v>
      </c>
      <c r="I20" s="22">
        <f t="shared" si="5"/>
        <v>323.27851769024181</v>
      </c>
    </row>
    <row r="21" spans="1:9" x14ac:dyDescent="0.3">
      <c r="A21" s="32" t="str">
        <f>Total!A21</f>
        <v>Born in remainder of Europe</v>
      </c>
      <c r="B21" s="48">
        <v>2201</v>
      </c>
      <c r="C21" s="48">
        <v>356</v>
      </c>
      <c r="D21" s="19">
        <f t="shared" si="6"/>
        <v>1.4804600793704176E-2</v>
      </c>
      <c r="E21" s="48">
        <v>2068</v>
      </c>
      <c r="F21" s="48">
        <v>337</v>
      </c>
      <c r="G21" s="19">
        <f t="shared" si="7"/>
        <v>1.3856503444024551E-2</v>
      </c>
      <c r="H21" s="17">
        <f t="shared" si="4"/>
        <v>133</v>
      </c>
      <c r="I21" s="22">
        <f t="shared" si="5"/>
        <v>490.20913904169515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2062</v>
      </c>
      <c r="C22" s="48">
        <v>377</v>
      </c>
      <c r="D22" s="19">
        <f t="shared" si="6"/>
        <v>1.386964417838165E-2</v>
      </c>
      <c r="E22" s="48">
        <v>1328</v>
      </c>
      <c r="F22" s="48">
        <v>273</v>
      </c>
      <c r="G22" s="19">
        <f t="shared" si="7"/>
        <v>8.8981801613465198E-3</v>
      </c>
      <c r="H22" s="17">
        <f t="shared" si="4"/>
        <v>734</v>
      </c>
      <c r="I22" s="22">
        <f t="shared" si="5"/>
        <v>465.46535853917203</v>
      </c>
    </row>
    <row r="23" spans="1:9" x14ac:dyDescent="0.3">
      <c r="A23" s="32" t="str">
        <f>Total!A23</f>
        <v>Born in India</v>
      </c>
      <c r="B23" s="48">
        <v>2646</v>
      </c>
      <c r="C23" s="48">
        <v>533</v>
      </c>
      <c r="D23" s="19">
        <f t="shared" si="6"/>
        <v>1.7797807224053271E-2</v>
      </c>
      <c r="E23" s="48">
        <v>2113</v>
      </c>
      <c r="F23" s="48">
        <v>426</v>
      </c>
      <c r="G23" s="19">
        <f t="shared" si="7"/>
        <v>1.4158023103106323E-2</v>
      </c>
      <c r="H23" s="17">
        <f t="shared" si="4"/>
        <v>533</v>
      </c>
      <c r="I23" s="22">
        <f t="shared" si="5"/>
        <v>682.32323718308169</v>
      </c>
    </row>
    <row r="24" spans="1:9" x14ac:dyDescent="0.3">
      <c r="A24" s="32" t="str">
        <f>Total!A24</f>
        <v>Born in the Philippines</v>
      </c>
      <c r="B24" s="48">
        <v>615</v>
      </c>
      <c r="C24" s="48">
        <v>183</v>
      </c>
      <c r="D24" s="19">
        <f t="shared" si="6"/>
        <v>4.1366785498083E-3</v>
      </c>
      <c r="E24" s="48">
        <v>885</v>
      </c>
      <c r="F24" s="48">
        <v>264</v>
      </c>
      <c r="G24" s="19">
        <f t="shared" si="7"/>
        <v>5.9298866286081851E-3</v>
      </c>
      <c r="H24" s="17">
        <f t="shared" si="4"/>
        <v>-270</v>
      </c>
      <c r="I24" s="22">
        <f t="shared" si="5"/>
        <v>321.22422075553391</v>
      </c>
    </row>
    <row r="25" spans="1:9" x14ac:dyDescent="0.3">
      <c r="A25" s="32" t="str">
        <f>Total!A25</f>
        <v>Born in remainder of Asia</v>
      </c>
      <c r="B25" s="48">
        <v>4510</v>
      </c>
      <c r="C25" s="48">
        <v>638</v>
      </c>
      <c r="D25" s="19">
        <f t="shared" si="6"/>
        <v>3.0335642698594203E-2</v>
      </c>
      <c r="E25" s="48">
        <v>3445</v>
      </c>
      <c r="F25" s="48">
        <v>553</v>
      </c>
      <c r="G25" s="19">
        <f t="shared" si="7"/>
        <v>2.3083005011926779E-2</v>
      </c>
      <c r="H25" s="17">
        <f t="shared" si="4"/>
        <v>1065</v>
      </c>
      <c r="I25" s="22">
        <f t="shared" si="5"/>
        <v>844.30622406802138</v>
      </c>
    </row>
    <row r="26" spans="1:9" x14ac:dyDescent="0.3">
      <c r="A26" s="32" t="str">
        <f>Total!A26</f>
        <v>Born in Northern America</v>
      </c>
      <c r="B26" s="48">
        <v>521</v>
      </c>
      <c r="C26" s="48">
        <v>171</v>
      </c>
      <c r="D26" s="19">
        <f t="shared" si="6"/>
        <v>3.5044057308132107E-3</v>
      </c>
      <c r="E26" s="48">
        <v>514</v>
      </c>
      <c r="F26" s="48">
        <v>170</v>
      </c>
      <c r="G26" s="19">
        <f t="shared" si="7"/>
        <v>3.4440245504006859E-3</v>
      </c>
      <c r="H26" s="17">
        <f t="shared" si="4"/>
        <v>7</v>
      </c>
      <c r="I26" s="22">
        <f t="shared" si="5"/>
        <v>241.12444919584578</v>
      </c>
    </row>
    <row r="27" spans="1:9" x14ac:dyDescent="0.3">
      <c r="A27" s="32" t="str">
        <f>Total!A27</f>
        <v>Born in Mexico</v>
      </c>
      <c r="B27" s="48">
        <v>602</v>
      </c>
      <c r="C27" s="48">
        <v>258</v>
      </c>
      <c r="D27" s="19">
        <f t="shared" si="6"/>
        <v>4.0492365642025964E-3</v>
      </c>
      <c r="E27" s="48">
        <v>856</v>
      </c>
      <c r="F27" s="48">
        <v>282</v>
      </c>
      <c r="G27" s="19">
        <f t="shared" si="7"/>
        <v>5.7355739594221545E-3</v>
      </c>
      <c r="H27" s="17">
        <f t="shared" si="4"/>
        <v>-254</v>
      </c>
      <c r="I27" s="22">
        <f t="shared" si="5"/>
        <v>382.21459940719171</v>
      </c>
    </row>
    <row r="28" spans="1:9" x14ac:dyDescent="0.3">
      <c r="A28" s="32" t="str">
        <f>Total!A28</f>
        <v>Born in remainder of Central America</v>
      </c>
      <c r="B28" s="48">
        <v>3345</v>
      </c>
      <c r="C28" s="48">
        <v>745</v>
      </c>
      <c r="D28" s="19">
        <f t="shared" si="6"/>
        <v>2.2499495527006121E-2</v>
      </c>
      <c r="E28" s="48">
        <v>2072</v>
      </c>
      <c r="F28" s="48">
        <v>527</v>
      </c>
      <c r="G28" s="19">
        <f t="shared" si="7"/>
        <v>1.3883305191498486E-2</v>
      </c>
      <c r="H28" s="17">
        <f t="shared" si="4"/>
        <v>1273</v>
      </c>
      <c r="I28" s="22">
        <f t="shared" si="5"/>
        <v>912.55356007195542</v>
      </c>
    </row>
    <row r="29" spans="1:9" x14ac:dyDescent="0.3">
      <c r="A29" s="32" t="str">
        <f>Total!A29</f>
        <v>Born in the Caribbean</v>
      </c>
      <c r="B29" s="48">
        <v>1788</v>
      </c>
      <c r="C29" s="48">
        <v>431</v>
      </c>
      <c r="D29" s="19">
        <f t="shared" si="6"/>
        <v>1.2026636174076814E-2</v>
      </c>
      <c r="E29" s="48">
        <v>1513</v>
      </c>
      <c r="F29" s="48">
        <v>340</v>
      </c>
      <c r="G29" s="19">
        <f t="shared" si="7"/>
        <v>1.0137760982016027E-2</v>
      </c>
      <c r="H29" s="17">
        <f t="shared" si="4"/>
        <v>275</v>
      </c>
      <c r="I29" s="22">
        <f t="shared" si="5"/>
        <v>548.96356891873984</v>
      </c>
    </row>
    <row r="30" spans="1:9" x14ac:dyDescent="0.3">
      <c r="A30" s="42" t="str">
        <f>Total!A30</f>
        <v>Born in South America</v>
      </c>
      <c r="B30" s="48">
        <v>1999</v>
      </c>
      <c r="C30" s="48">
        <v>459</v>
      </c>
      <c r="D30" s="19">
        <f t="shared" si="6"/>
        <v>1.344588686352324E-2</v>
      </c>
      <c r="E30" s="48">
        <v>1705</v>
      </c>
      <c r="F30" s="48">
        <v>404</v>
      </c>
      <c r="G30" s="19">
        <f t="shared" si="7"/>
        <v>1.1424244860764921E-2</v>
      </c>
      <c r="H30" s="17">
        <f t="shared" si="4"/>
        <v>294</v>
      </c>
      <c r="I30" s="22">
        <f t="shared" si="5"/>
        <v>611.47117675324637</v>
      </c>
    </row>
    <row r="31" spans="1:9" x14ac:dyDescent="0.3">
      <c r="A31" s="40" t="str">
        <f>Total!A31</f>
        <v>Born in Africa</v>
      </c>
      <c r="B31" s="48">
        <v>3075</v>
      </c>
      <c r="C31" s="48">
        <v>546</v>
      </c>
      <c r="D31" s="19">
        <f t="shared" si="6"/>
        <v>2.0683392749041501E-2</v>
      </c>
      <c r="E31" s="48">
        <v>2622</v>
      </c>
      <c r="F31" s="48">
        <v>501</v>
      </c>
      <c r="G31" s="19">
        <f t="shared" si="7"/>
        <v>1.7568545469164591E-2</v>
      </c>
      <c r="H31" s="17">
        <f t="shared" si="4"/>
        <v>453</v>
      </c>
      <c r="I31" s="22">
        <f t="shared" si="5"/>
        <v>741.0242910998262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148670</v>
      </c>
      <c r="C35" s="18">
        <v>3859</v>
      </c>
      <c r="D35" s="19">
        <f>B35/B$35</f>
        <v>1</v>
      </c>
      <c r="E35" s="17">
        <v>149244</v>
      </c>
      <c r="F35" s="18">
        <v>3837</v>
      </c>
      <c r="G35" s="19">
        <f>E35/E$35</f>
        <v>1</v>
      </c>
      <c r="H35" s="17">
        <f>B35-E35</f>
        <v>-574</v>
      </c>
      <c r="I35" s="22">
        <f t="shared" ref="I35:I39" si="8">((SQRT((C35/1.645)^2+(F35/1.645)^2)))*1.645</f>
        <v>5441.916022872826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123405</v>
      </c>
      <c r="C36" s="18">
        <v>3558</v>
      </c>
      <c r="D36" s="19">
        <f t="shared" ref="D36:D39" si="9">B36/B$35</f>
        <v>0.83005986412860699</v>
      </c>
      <c r="E36" s="17">
        <v>127994</v>
      </c>
      <c r="F36" s="18">
        <v>3602</v>
      </c>
      <c r="G36" s="19">
        <f t="shared" ref="G36:G39" si="10">E36/E$35</f>
        <v>0.85761571654471869</v>
      </c>
      <c r="H36" s="17">
        <f t="shared" ref="H36:H39" si="11">B36-E36</f>
        <v>-4589</v>
      </c>
      <c r="I36" s="22">
        <f t="shared" si="8"/>
        <v>5062.9801500697195</v>
      </c>
    </row>
    <row r="37" spans="1:9" ht="28.8" x14ac:dyDescent="0.3">
      <c r="A37" s="20" t="str">
        <f>Total!A37</f>
        <v>Entered the United States (or Puerto Rico) 5 years ago or less</v>
      </c>
      <c r="B37" s="17">
        <v>7237</v>
      </c>
      <c r="C37" s="18">
        <v>910</v>
      </c>
      <c r="D37" s="19">
        <f t="shared" si="9"/>
        <v>4.8678280756036862E-2</v>
      </c>
      <c r="E37" s="17">
        <v>5363</v>
      </c>
      <c r="F37" s="18">
        <v>726</v>
      </c>
      <c r="G37" s="19">
        <f t="shared" si="10"/>
        <v>3.5934442925678753E-2</v>
      </c>
      <c r="H37" s="17">
        <f t="shared" si="11"/>
        <v>1874</v>
      </c>
      <c r="I37" s="22">
        <f t="shared" si="8"/>
        <v>1164.1202687007901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9180</v>
      </c>
      <c r="C38" s="18">
        <v>897</v>
      </c>
      <c r="D38" s="19">
        <f t="shared" si="9"/>
        <v>6.1747494450797066E-2</v>
      </c>
      <c r="E38" s="17">
        <v>7882</v>
      </c>
      <c r="F38" s="18">
        <v>806</v>
      </c>
      <c r="G38" s="19">
        <f t="shared" si="10"/>
        <v>5.2812843397389508E-2</v>
      </c>
      <c r="H38" s="17">
        <f t="shared" si="11"/>
        <v>1298</v>
      </c>
      <c r="I38" s="22">
        <f t="shared" si="8"/>
        <v>1205.9208100037083</v>
      </c>
    </row>
    <row r="39" spans="1:9" ht="28.8" x14ac:dyDescent="0.3">
      <c r="A39" s="24" t="str">
        <f>Total!A39</f>
        <v>Entered the United States (or Puerto Rico) 16 years ago or more</v>
      </c>
      <c r="B39" s="25">
        <v>8848</v>
      </c>
      <c r="C39" s="26">
        <v>777</v>
      </c>
      <c r="D39" s="27">
        <f t="shared" si="9"/>
        <v>5.9514360664559091E-2</v>
      </c>
      <c r="E39" s="25">
        <v>8005</v>
      </c>
      <c r="F39" s="26">
        <v>756</v>
      </c>
      <c r="G39" s="27">
        <f t="shared" si="10"/>
        <v>5.3636997132213017E-2</v>
      </c>
      <c r="H39" s="25">
        <f t="shared" si="11"/>
        <v>843</v>
      </c>
      <c r="I39" s="28">
        <f t="shared" si="8"/>
        <v>1084.0963979277858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5" sqref="B5:D5"/>
    </sheetView>
  </sheetViews>
  <sheetFormatPr defaultColWidth="8.88671875" defaultRowHeight="14.4" x14ac:dyDescent="0.3"/>
  <cols>
    <col min="1" max="1" width="48" style="5" customWidth="1"/>
    <col min="2" max="9" width="12.886718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Maryland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38369</v>
      </c>
      <c r="C8" s="48">
        <v>1971</v>
      </c>
      <c r="D8" s="16">
        <f>B8/B$8</f>
        <v>1</v>
      </c>
      <c r="E8" s="17">
        <v>42</v>
      </c>
      <c r="F8" s="18">
        <v>42</v>
      </c>
      <c r="G8" s="16">
        <f>E8/E$8</f>
        <v>1</v>
      </c>
      <c r="H8" s="38">
        <f t="shared" ref="H8:H11" si="0">B8-E8</f>
        <v>38327</v>
      </c>
      <c r="I8" s="39">
        <f t="shared" ref="I8:I9" si="1">((SQRT((C8/1.645)^2+(F8/1.645)^2)))*1.645</f>
        <v>1971.4474377979241</v>
      </c>
    </row>
    <row r="9" spans="1:9" x14ac:dyDescent="0.3">
      <c r="A9" s="32" t="str">
        <f>Total!A9</f>
        <v>Speak only English</v>
      </c>
      <c r="B9" s="48">
        <v>12833</v>
      </c>
      <c r="C9" s="48">
        <v>1034</v>
      </c>
      <c r="D9" s="16">
        <f>B9/B$8</f>
        <v>0.33446271729781857</v>
      </c>
      <c r="E9" s="17">
        <v>19</v>
      </c>
      <c r="F9" s="18">
        <v>22</v>
      </c>
      <c r="G9" s="16">
        <f>E9/E$8</f>
        <v>0.45238095238095238</v>
      </c>
      <c r="H9" s="38">
        <f t="shared" si="0"/>
        <v>12814</v>
      </c>
      <c r="I9" s="39">
        <f t="shared" si="1"/>
        <v>1034.2340160717979</v>
      </c>
    </row>
    <row r="10" spans="1:9" ht="28.8" x14ac:dyDescent="0.3">
      <c r="A10" s="32" t="str">
        <f>Total!A10</f>
        <v>Speak a language other than English, speak English "very well"</v>
      </c>
      <c r="B10" s="48">
        <v>10273</v>
      </c>
      <c r="C10" s="48">
        <v>1031</v>
      </c>
      <c r="D10" s="16">
        <f>B10/B$8</f>
        <v>0.26774218770361491</v>
      </c>
      <c r="E10" s="17">
        <v>0</v>
      </c>
      <c r="F10" s="18">
        <v>0</v>
      </c>
      <c r="G10" s="16">
        <f>E10/E$8</f>
        <v>0</v>
      </c>
      <c r="H10" s="38">
        <f t="shared" si="0"/>
        <v>10273</v>
      </c>
      <c r="I10" s="39">
        <f>((SQRT((C10/1.645)^2+(F10/1.645)^2)))*1.645</f>
        <v>1031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15263</v>
      </c>
      <c r="C11" s="48">
        <v>1324</v>
      </c>
      <c r="D11" s="16">
        <f>B11/B$8</f>
        <v>0.39779509499856658</v>
      </c>
      <c r="E11" s="17">
        <v>23</v>
      </c>
      <c r="F11" s="18">
        <v>36</v>
      </c>
      <c r="G11" s="16">
        <f>E11/E$8</f>
        <v>0.54761904761904767</v>
      </c>
      <c r="H11" s="38">
        <f t="shared" si="0"/>
        <v>15240</v>
      </c>
      <c r="I11" s="39">
        <f>((SQRT((C11/1.645)^2+(F11/1.645)^2)))*1.645</f>
        <v>1324.4893355554057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40986</v>
      </c>
      <c r="C14" s="48">
        <v>2191</v>
      </c>
      <c r="D14" s="19">
        <f>B14/B$14</f>
        <v>1</v>
      </c>
      <c r="E14" s="48">
        <v>42</v>
      </c>
      <c r="F14" s="48">
        <v>42</v>
      </c>
      <c r="G14" s="19">
        <f>E14/E$14</f>
        <v>1</v>
      </c>
      <c r="H14" s="17">
        <f t="shared" ref="H14:H32" si="2">B14-E14</f>
        <v>40944</v>
      </c>
      <c r="I14" s="22">
        <f t="shared" ref="I14:I32" si="3">((SQRT((C14/1.645)^2+(F14/1.645)^2)))*1.645</f>
        <v>2191.4025189362178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4334</v>
      </c>
      <c r="C16" s="48">
        <v>525</v>
      </c>
      <c r="D16" s="19">
        <f t="shared" ref="D16:D32" si="4">B16/B$14</f>
        <v>0.10574342458400429</v>
      </c>
      <c r="E16" s="48">
        <v>23</v>
      </c>
      <c r="F16" s="48">
        <v>36</v>
      </c>
      <c r="G16" s="19">
        <f t="shared" ref="G16:G32" si="5">E16/E$14</f>
        <v>0.54761904761904767</v>
      </c>
      <c r="H16" s="17">
        <f t="shared" si="2"/>
        <v>4311</v>
      </c>
      <c r="I16" s="22">
        <f t="shared" si="3"/>
        <v>526.23283819997403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255</v>
      </c>
      <c r="C17" s="48">
        <v>178</v>
      </c>
      <c r="D17" s="19">
        <f t="shared" si="4"/>
        <v>6.2216366564192653E-3</v>
      </c>
      <c r="E17" s="48">
        <v>19</v>
      </c>
      <c r="F17" s="48">
        <v>22</v>
      </c>
      <c r="G17" s="19">
        <f t="shared" si="5"/>
        <v>0.45238095238095238</v>
      </c>
      <c r="H17" s="17">
        <f t="shared" si="2"/>
        <v>236</v>
      </c>
      <c r="I17" s="22">
        <f t="shared" si="3"/>
        <v>179.35439777156287</v>
      </c>
    </row>
    <row r="18" spans="1:9" ht="28.8" x14ac:dyDescent="0.3">
      <c r="A18" s="32" t="str">
        <f>Total!A18</f>
        <v>Different state than current residence or residence 1 year ago</v>
      </c>
      <c r="B18" s="48">
        <v>7178</v>
      </c>
      <c r="C18" s="48">
        <v>748</v>
      </c>
      <c r="D18" s="19">
        <f t="shared" si="4"/>
        <v>0.17513297223442151</v>
      </c>
      <c r="E18" s="48">
        <v>0</v>
      </c>
      <c r="F18" s="48">
        <v>0</v>
      </c>
      <c r="G18" s="19">
        <f t="shared" si="5"/>
        <v>0</v>
      </c>
      <c r="H18" s="17">
        <f t="shared" si="2"/>
        <v>7178</v>
      </c>
      <c r="I18" s="22">
        <f t="shared" si="3"/>
        <v>748</v>
      </c>
    </row>
    <row r="19" spans="1:9" x14ac:dyDescent="0.3">
      <c r="A19" s="32" t="str">
        <f>Total!A19</f>
        <v>Born in U.S. Island Area</v>
      </c>
      <c r="B19" s="48">
        <v>175</v>
      </c>
      <c r="C19" s="48">
        <v>243</v>
      </c>
      <c r="D19" s="19">
        <f t="shared" si="4"/>
        <v>4.2697506465622405E-3</v>
      </c>
      <c r="E19" s="48">
        <v>0</v>
      </c>
      <c r="F19" s="48">
        <v>0</v>
      </c>
      <c r="G19" s="19">
        <f t="shared" si="5"/>
        <v>0</v>
      </c>
      <c r="H19" s="17">
        <f t="shared" si="2"/>
        <v>175</v>
      </c>
      <c r="I19" s="22">
        <f t="shared" si="3"/>
        <v>243</v>
      </c>
    </row>
    <row r="20" spans="1:9" x14ac:dyDescent="0.3">
      <c r="A20" s="32" t="str">
        <f>Total!A20</f>
        <v>Born in Germany</v>
      </c>
      <c r="B20" s="48">
        <v>1116</v>
      </c>
      <c r="C20" s="48">
        <v>405</v>
      </c>
      <c r="D20" s="19">
        <f t="shared" si="4"/>
        <v>2.7228809837505488E-2</v>
      </c>
      <c r="E20" s="48">
        <v>0</v>
      </c>
      <c r="F20" s="48">
        <v>0</v>
      </c>
      <c r="G20" s="19">
        <f t="shared" si="5"/>
        <v>0</v>
      </c>
      <c r="H20" s="17">
        <f t="shared" si="2"/>
        <v>1116</v>
      </c>
      <c r="I20" s="22">
        <f t="shared" si="3"/>
        <v>405</v>
      </c>
    </row>
    <row r="21" spans="1:9" x14ac:dyDescent="0.3">
      <c r="A21" s="32" t="str">
        <f>Total!A21</f>
        <v>Born in remainder of Europe</v>
      </c>
      <c r="B21" s="48">
        <v>3719</v>
      </c>
      <c r="C21" s="48">
        <v>570</v>
      </c>
      <c r="D21" s="19">
        <f t="shared" si="4"/>
        <v>9.0738300883228415E-2</v>
      </c>
      <c r="E21" s="48">
        <v>0</v>
      </c>
      <c r="F21" s="48">
        <v>0</v>
      </c>
      <c r="G21" s="19">
        <f t="shared" si="5"/>
        <v>0</v>
      </c>
      <c r="H21" s="17">
        <f t="shared" si="2"/>
        <v>3719</v>
      </c>
      <c r="I21" s="22">
        <f t="shared" si="3"/>
        <v>570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2409</v>
      </c>
      <c r="C22" s="48">
        <v>377</v>
      </c>
      <c r="D22" s="19">
        <f t="shared" si="4"/>
        <v>5.8776167471819643E-2</v>
      </c>
      <c r="E22" s="48">
        <v>0</v>
      </c>
      <c r="F22" s="48">
        <v>0</v>
      </c>
      <c r="G22" s="19">
        <f t="shared" si="5"/>
        <v>0</v>
      </c>
      <c r="H22" s="17">
        <f t="shared" si="2"/>
        <v>2409</v>
      </c>
      <c r="I22" s="22">
        <f t="shared" si="3"/>
        <v>377</v>
      </c>
    </row>
    <row r="23" spans="1:9" x14ac:dyDescent="0.3">
      <c r="A23" s="32" t="str">
        <f>Total!A23</f>
        <v>Born in India</v>
      </c>
      <c r="B23" s="48">
        <v>2311</v>
      </c>
      <c r="C23" s="48">
        <v>431</v>
      </c>
      <c r="D23" s="19">
        <f t="shared" si="4"/>
        <v>5.6385107109744793E-2</v>
      </c>
      <c r="E23" s="48">
        <v>0</v>
      </c>
      <c r="F23" s="48">
        <v>0</v>
      </c>
      <c r="G23" s="19">
        <f t="shared" si="5"/>
        <v>0</v>
      </c>
      <c r="H23" s="17">
        <f t="shared" si="2"/>
        <v>2311</v>
      </c>
      <c r="I23" s="22">
        <f t="shared" si="3"/>
        <v>431</v>
      </c>
    </row>
    <row r="24" spans="1:9" x14ac:dyDescent="0.3">
      <c r="A24" s="32" t="str">
        <f>Total!A24</f>
        <v>Born in the Philippines</v>
      </c>
      <c r="B24" s="48">
        <v>1321</v>
      </c>
      <c r="C24" s="48">
        <v>309</v>
      </c>
      <c r="D24" s="19">
        <f t="shared" si="4"/>
        <v>3.2230517737764114E-2</v>
      </c>
      <c r="E24" s="48">
        <v>0</v>
      </c>
      <c r="F24" s="48">
        <v>0</v>
      </c>
      <c r="G24" s="19">
        <f t="shared" si="5"/>
        <v>0</v>
      </c>
      <c r="H24" s="17">
        <f t="shared" si="2"/>
        <v>1321</v>
      </c>
      <c r="I24" s="22">
        <f t="shared" si="3"/>
        <v>309</v>
      </c>
    </row>
    <row r="25" spans="1:9" x14ac:dyDescent="0.3">
      <c r="A25" s="32" t="str">
        <f>Total!A25</f>
        <v>Born in remainder of Asia</v>
      </c>
      <c r="B25" s="48">
        <v>5436</v>
      </c>
      <c r="C25" s="48">
        <v>952</v>
      </c>
      <c r="D25" s="19">
        <f t="shared" si="4"/>
        <v>0.1326306543697848</v>
      </c>
      <c r="E25" s="48">
        <v>0</v>
      </c>
      <c r="F25" s="48">
        <v>0</v>
      </c>
      <c r="G25" s="19">
        <f t="shared" si="5"/>
        <v>0</v>
      </c>
      <c r="H25" s="17">
        <f t="shared" si="2"/>
        <v>5436</v>
      </c>
      <c r="I25" s="22">
        <f t="shared" si="3"/>
        <v>952</v>
      </c>
    </row>
    <row r="26" spans="1:9" x14ac:dyDescent="0.3">
      <c r="A26" s="32" t="str">
        <f>Total!A26</f>
        <v>Born in Northern America</v>
      </c>
      <c r="B26" s="48">
        <v>190</v>
      </c>
      <c r="C26" s="48">
        <v>92</v>
      </c>
      <c r="D26" s="19">
        <f t="shared" si="4"/>
        <v>4.6357292734104331E-3</v>
      </c>
      <c r="E26" s="48">
        <v>0</v>
      </c>
      <c r="F26" s="48">
        <v>0</v>
      </c>
      <c r="G26" s="19">
        <f t="shared" si="5"/>
        <v>0</v>
      </c>
      <c r="H26" s="17">
        <f t="shared" si="2"/>
        <v>190</v>
      </c>
      <c r="I26" s="22">
        <f t="shared" si="3"/>
        <v>92</v>
      </c>
    </row>
    <row r="27" spans="1:9" x14ac:dyDescent="0.3">
      <c r="A27" s="32" t="str">
        <f>Total!A27</f>
        <v>Born in Mexico</v>
      </c>
      <c r="B27" s="48">
        <v>738</v>
      </c>
      <c r="C27" s="48">
        <v>302</v>
      </c>
      <c r="D27" s="19">
        <f t="shared" si="4"/>
        <v>1.8006148440931048E-2</v>
      </c>
      <c r="E27" s="48">
        <v>0</v>
      </c>
      <c r="F27" s="48">
        <v>0</v>
      </c>
      <c r="G27" s="19">
        <f t="shared" si="5"/>
        <v>0</v>
      </c>
      <c r="H27" s="17">
        <f t="shared" si="2"/>
        <v>738</v>
      </c>
      <c r="I27" s="22">
        <f t="shared" si="3"/>
        <v>302</v>
      </c>
    </row>
    <row r="28" spans="1:9" x14ac:dyDescent="0.3">
      <c r="A28" s="32" t="str">
        <f>Total!A28</f>
        <v>Born in remainder of Central America</v>
      </c>
      <c r="B28" s="48">
        <v>2365</v>
      </c>
      <c r="C28" s="48">
        <v>516</v>
      </c>
      <c r="D28" s="19">
        <f t="shared" si="4"/>
        <v>5.7702630166398282E-2</v>
      </c>
      <c r="E28" s="48">
        <v>0</v>
      </c>
      <c r="F28" s="48">
        <v>0</v>
      </c>
      <c r="G28" s="19">
        <f t="shared" si="5"/>
        <v>0</v>
      </c>
      <c r="H28" s="17">
        <f t="shared" si="2"/>
        <v>2365</v>
      </c>
      <c r="I28" s="22">
        <f t="shared" si="3"/>
        <v>516</v>
      </c>
    </row>
    <row r="29" spans="1:9" x14ac:dyDescent="0.3">
      <c r="A29" s="32" t="str">
        <f>Total!A29</f>
        <v>Born in the Caribbean</v>
      </c>
      <c r="B29" s="48">
        <v>845</v>
      </c>
      <c r="C29" s="48">
        <v>281</v>
      </c>
      <c r="D29" s="19">
        <f t="shared" si="4"/>
        <v>2.0616795979114821E-2</v>
      </c>
      <c r="E29" s="48">
        <v>0</v>
      </c>
      <c r="F29" s="48">
        <v>0</v>
      </c>
      <c r="G29" s="19">
        <f t="shared" si="5"/>
        <v>0</v>
      </c>
      <c r="H29" s="17">
        <f t="shared" si="2"/>
        <v>845</v>
      </c>
      <c r="I29" s="22">
        <f t="shared" si="3"/>
        <v>281</v>
      </c>
    </row>
    <row r="30" spans="1:9" x14ac:dyDescent="0.3">
      <c r="A30" s="42" t="str">
        <f>Total!A30</f>
        <v>Born in South America</v>
      </c>
      <c r="B30" s="48">
        <v>2149</v>
      </c>
      <c r="C30" s="48">
        <v>483</v>
      </c>
      <c r="D30" s="19">
        <f t="shared" si="4"/>
        <v>5.2432537939784314E-2</v>
      </c>
      <c r="E30" s="48">
        <v>0</v>
      </c>
      <c r="F30" s="48">
        <v>0</v>
      </c>
      <c r="G30" s="19">
        <f t="shared" si="5"/>
        <v>0</v>
      </c>
      <c r="H30" s="17">
        <f t="shared" si="2"/>
        <v>2149</v>
      </c>
      <c r="I30" s="22">
        <f t="shared" si="3"/>
        <v>482.99999999999994</v>
      </c>
    </row>
    <row r="31" spans="1:9" x14ac:dyDescent="0.3">
      <c r="A31" s="40" t="str">
        <f>Total!A31</f>
        <v>Born in Africa</v>
      </c>
      <c r="B31" s="48">
        <v>6220</v>
      </c>
      <c r="C31" s="48">
        <v>1162</v>
      </c>
      <c r="D31" s="19">
        <f t="shared" si="4"/>
        <v>0.15175913726638365</v>
      </c>
      <c r="E31" s="48">
        <v>0</v>
      </c>
      <c r="F31" s="48">
        <v>0</v>
      </c>
      <c r="G31" s="19">
        <f t="shared" si="5"/>
        <v>0</v>
      </c>
      <c r="H31" s="17">
        <f t="shared" si="2"/>
        <v>6220</v>
      </c>
      <c r="I31" s="22">
        <f t="shared" si="3"/>
        <v>1162</v>
      </c>
    </row>
    <row r="32" spans="1:9" x14ac:dyDescent="0.3">
      <c r="A32" s="42" t="str">
        <f>Total!A32</f>
        <v>Born in Oceania or At Sea</v>
      </c>
      <c r="B32" s="48">
        <v>225</v>
      </c>
      <c r="C32" s="48">
        <v>170</v>
      </c>
      <c r="D32" s="19">
        <f t="shared" si="4"/>
        <v>5.489679402722881E-3</v>
      </c>
      <c r="E32" s="48">
        <v>0</v>
      </c>
      <c r="F32" s="48">
        <v>0</v>
      </c>
      <c r="G32" s="19">
        <f t="shared" si="5"/>
        <v>0</v>
      </c>
      <c r="H32" s="17">
        <f t="shared" si="2"/>
        <v>225</v>
      </c>
      <c r="I32" s="22">
        <f t="shared" si="3"/>
        <v>170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40986</v>
      </c>
      <c r="C35" s="18">
        <v>2208</v>
      </c>
      <c r="D35" s="19">
        <f>B35/B$35</f>
        <v>1</v>
      </c>
      <c r="E35" s="17">
        <v>42</v>
      </c>
      <c r="F35" s="18">
        <v>42</v>
      </c>
      <c r="G35" s="19">
        <f>E35/E$35</f>
        <v>1</v>
      </c>
      <c r="H35" s="17">
        <f t="shared" ref="H35:H39" si="6">B35-E35</f>
        <v>40944</v>
      </c>
      <c r="I35" s="22">
        <f t="shared" ref="I35:I39" si="7">((SQRT((C35/1.645)^2+(F35/1.645)^2)))*1.645</f>
        <v>2208.3994203947796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11477</v>
      </c>
      <c r="C36" s="18">
        <v>963</v>
      </c>
      <c r="D36" s="19">
        <f t="shared" ref="D36:D39" si="8">B36/B$35</f>
        <v>0.28002244668911336</v>
      </c>
      <c r="E36" s="17">
        <v>23</v>
      </c>
      <c r="F36" s="18">
        <v>36</v>
      </c>
      <c r="G36" s="19">
        <f t="shared" ref="G36:G39" si="9">E36/E$35</f>
        <v>0.54761904761904767</v>
      </c>
      <c r="H36" s="17">
        <f t="shared" si="6"/>
        <v>11454</v>
      </c>
      <c r="I36" s="22">
        <f t="shared" si="7"/>
        <v>963.67266226660172</v>
      </c>
    </row>
    <row r="37" spans="1:9" ht="28.8" x14ac:dyDescent="0.3">
      <c r="A37" s="20" t="str">
        <f>Total!A37</f>
        <v>Entered the United States (or Puerto Rico) 5 years ago or less</v>
      </c>
      <c r="B37" s="17">
        <v>25300</v>
      </c>
      <c r="C37" s="18">
        <v>1920</v>
      </c>
      <c r="D37" s="19">
        <f t="shared" si="8"/>
        <v>0.61728395061728392</v>
      </c>
      <c r="E37" s="17">
        <v>19</v>
      </c>
      <c r="F37" s="18">
        <v>22</v>
      </c>
      <c r="G37" s="19">
        <f t="shared" si="9"/>
        <v>0.45238095238095238</v>
      </c>
      <c r="H37" s="17">
        <f t="shared" si="6"/>
        <v>25281</v>
      </c>
      <c r="I37" s="22">
        <f t="shared" si="7"/>
        <v>1920.1260375298286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2094</v>
      </c>
      <c r="C38" s="18">
        <v>381</v>
      </c>
      <c r="D38" s="19">
        <f t="shared" si="8"/>
        <v>5.1090616308007611E-2</v>
      </c>
      <c r="E38" s="17">
        <v>0</v>
      </c>
      <c r="F38" s="18">
        <v>0</v>
      </c>
      <c r="G38" s="19">
        <f t="shared" si="9"/>
        <v>0</v>
      </c>
      <c r="H38" s="17">
        <f t="shared" si="6"/>
        <v>2094</v>
      </c>
      <c r="I38" s="22">
        <f t="shared" si="7"/>
        <v>381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8"/>
        <v>0</v>
      </c>
      <c r="E39" s="25">
        <v>0</v>
      </c>
      <c r="F39" s="26">
        <v>0</v>
      </c>
      <c r="G39" s="27">
        <f t="shared" si="9"/>
        <v>0</v>
      </c>
      <c r="H39" s="25">
        <f t="shared" si="6"/>
        <v>0</v>
      </c>
      <c r="I39" s="28">
        <f t="shared" si="7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87D18C1-922E-4D82-8229-6BD8E419BD77}"/>
</file>

<file path=customXml/itemProps2.xml><?xml version="1.0" encoding="utf-8"?>
<ds:datastoreItem xmlns:ds="http://schemas.openxmlformats.org/officeDocument/2006/customXml" ds:itemID="{8BB116C3-5C8E-4B7C-A53A-F0E2A0BCCC39}"/>
</file>

<file path=customXml/itemProps3.xml><?xml version="1.0" encoding="utf-8"?>
<ds:datastoreItem xmlns:ds="http://schemas.openxmlformats.org/officeDocument/2006/customXml" ds:itemID="{127A0069-F756-4659-9AA5-A26FBE0B89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2015-10-08T18:19:15Z</cp:lastPrinted>
  <dcterms:created xsi:type="dcterms:W3CDTF">2013-04-04T21:18:01Z</dcterms:created>
  <dcterms:modified xsi:type="dcterms:W3CDTF">2015-10-08T18:20:08Z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