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36" windowWidth="15012" windowHeight="8232"/>
  </bookViews>
  <sheets>
    <sheet name="Total" sheetId="1" r:id="rId1"/>
    <sheet name="Intra" sheetId="5" r:id="rId2"/>
    <sheet name="Inter" sheetId="6" r:id="rId3"/>
    <sheet name="Foreign" sheetId="7" r:id="rId4"/>
  </sheets>
  <definedNames>
    <definedName name="_xlnm.Print_Area" localSheetId="3">Foreign!$A$3:$I$45</definedName>
    <definedName name="_xlnm.Print_Area" localSheetId="2">Inter!$A$3:$J$45</definedName>
    <definedName name="_xlnm.Print_Area" localSheetId="1">Intra!$A$3:$I$45</definedName>
    <definedName name="_xlnm.Print_Area" localSheetId="0">Total!$A$3:$I$45</definedName>
  </definedNames>
  <calcPr calcId="145621"/>
</workbook>
</file>

<file path=xl/calcChain.xml><?xml version="1.0" encoding="utf-8"?>
<calcChain xmlns="http://schemas.openxmlformats.org/spreadsheetml/2006/main">
  <c r="B8" i="1" l="1"/>
  <c r="C8" i="1"/>
  <c r="B9" i="1"/>
  <c r="C9" i="1"/>
  <c r="B10" i="1"/>
  <c r="C10" i="1"/>
  <c r="B11" i="1"/>
  <c r="C11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5" i="1"/>
  <c r="C35" i="1"/>
  <c r="B36" i="1"/>
  <c r="C36" i="1"/>
  <c r="B37" i="1"/>
  <c r="C37" i="1"/>
  <c r="B38" i="1"/>
  <c r="C38" i="1"/>
  <c r="B39" i="1"/>
  <c r="C39" i="1"/>
  <c r="E8" i="1"/>
  <c r="F8" i="1"/>
  <c r="E9" i="1"/>
  <c r="F9" i="1"/>
  <c r="E10" i="1"/>
  <c r="F10" i="1"/>
  <c r="E11" i="1"/>
  <c r="F11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5" i="1"/>
  <c r="F35" i="1"/>
  <c r="E36" i="1"/>
  <c r="F36" i="1"/>
  <c r="E37" i="1"/>
  <c r="F37" i="1"/>
  <c r="E38" i="1"/>
  <c r="F38" i="1"/>
  <c r="E39" i="1"/>
  <c r="F39" i="1"/>
  <c r="I32" i="7" l="1"/>
  <c r="H32" i="7"/>
  <c r="D32" i="7"/>
  <c r="I31" i="7"/>
  <c r="H31" i="7"/>
  <c r="D31" i="7"/>
  <c r="I30" i="7"/>
  <c r="H30" i="7"/>
  <c r="D30" i="7"/>
  <c r="I29" i="7"/>
  <c r="H29" i="7"/>
  <c r="D29" i="7"/>
  <c r="I28" i="7"/>
  <c r="H28" i="7"/>
  <c r="D28" i="7"/>
  <c r="I27" i="7"/>
  <c r="H27" i="7"/>
  <c r="D27" i="7"/>
  <c r="I26" i="7"/>
  <c r="H26" i="7"/>
  <c r="D26" i="7"/>
  <c r="I25" i="7"/>
  <c r="H25" i="7"/>
  <c r="D25" i="7"/>
  <c r="I24" i="7"/>
  <c r="H24" i="7"/>
  <c r="D24" i="7"/>
  <c r="I23" i="7"/>
  <c r="H23" i="7"/>
  <c r="D23" i="7"/>
  <c r="I22" i="7"/>
  <c r="H22" i="7"/>
  <c r="D22" i="7"/>
  <c r="I21" i="7"/>
  <c r="H21" i="7"/>
  <c r="D21" i="7"/>
  <c r="I20" i="7"/>
  <c r="H20" i="7"/>
  <c r="D20" i="7"/>
  <c r="I19" i="7"/>
  <c r="H19" i="7"/>
  <c r="D19" i="7"/>
  <c r="I18" i="7"/>
  <c r="H18" i="7"/>
  <c r="D18" i="7"/>
  <c r="I17" i="7"/>
  <c r="H17" i="7"/>
  <c r="D17" i="7"/>
  <c r="I16" i="7"/>
  <c r="H16" i="7"/>
  <c r="D16" i="7"/>
  <c r="I15" i="7"/>
  <c r="H15" i="7"/>
  <c r="D15" i="7"/>
  <c r="I14" i="7"/>
  <c r="H14" i="7"/>
  <c r="D14" i="7"/>
  <c r="I32" i="6"/>
  <c r="H32" i="6"/>
  <c r="G32" i="6"/>
  <c r="D32" i="6"/>
  <c r="I31" i="6"/>
  <c r="H31" i="6"/>
  <c r="G31" i="6"/>
  <c r="D31" i="6"/>
  <c r="I30" i="6"/>
  <c r="H30" i="6"/>
  <c r="G30" i="6"/>
  <c r="D30" i="6"/>
  <c r="I29" i="6"/>
  <c r="H29" i="6"/>
  <c r="G29" i="6"/>
  <c r="D29" i="6"/>
  <c r="I28" i="6"/>
  <c r="H28" i="6"/>
  <c r="G28" i="6"/>
  <c r="D28" i="6"/>
  <c r="I27" i="6"/>
  <c r="H27" i="6"/>
  <c r="G27" i="6"/>
  <c r="D27" i="6"/>
  <c r="I26" i="6"/>
  <c r="H26" i="6"/>
  <c r="G26" i="6"/>
  <c r="D26" i="6"/>
  <c r="I25" i="6"/>
  <c r="H25" i="6"/>
  <c r="G25" i="6"/>
  <c r="D25" i="6"/>
  <c r="I24" i="6"/>
  <c r="H24" i="6"/>
  <c r="G24" i="6"/>
  <c r="D24" i="6"/>
  <c r="I23" i="6"/>
  <c r="H23" i="6"/>
  <c r="G23" i="6"/>
  <c r="D23" i="6"/>
  <c r="I22" i="6"/>
  <c r="H22" i="6"/>
  <c r="G22" i="6"/>
  <c r="D22" i="6"/>
  <c r="I21" i="6"/>
  <c r="H21" i="6"/>
  <c r="G21" i="6"/>
  <c r="D21" i="6"/>
  <c r="I20" i="6"/>
  <c r="H20" i="6"/>
  <c r="G20" i="6"/>
  <c r="D20" i="6"/>
  <c r="I19" i="6"/>
  <c r="H19" i="6"/>
  <c r="G19" i="6"/>
  <c r="D19" i="6"/>
  <c r="I18" i="6"/>
  <c r="H18" i="6"/>
  <c r="G18" i="6"/>
  <c r="D18" i="6"/>
  <c r="I17" i="6"/>
  <c r="H17" i="6"/>
  <c r="G17" i="6"/>
  <c r="D17" i="6"/>
  <c r="I16" i="6"/>
  <c r="H16" i="6"/>
  <c r="G16" i="6"/>
  <c r="D16" i="6"/>
  <c r="I15" i="6"/>
  <c r="H15" i="6"/>
  <c r="G15" i="6"/>
  <c r="D15" i="6"/>
  <c r="I14" i="6"/>
  <c r="H14" i="6"/>
  <c r="G14" i="6"/>
  <c r="D14" i="6"/>
  <c r="H21" i="5"/>
  <c r="I21" i="5"/>
  <c r="H22" i="5"/>
  <c r="I22" i="5"/>
  <c r="H23" i="5"/>
  <c r="I23" i="5"/>
  <c r="H24" i="5"/>
  <c r="I24" i="5"/>
  <c r="H25" i="5"/>
  <c r="I25" i="5"/>
  <c r="H26" i="5"/>
  <c r="I26" i="5"/>
  <c r="H27" i="5"/>
  <c r="I27" i="5"/>
  <c r="H28" i="5"/>
  <c r="I28" i="5"/>
  <c r="H29" i="5"/>
  <c r="I29" i="5"/>
  <c r="H30" i="5"/>
  <c r="I30" i="5"/>
  <c r="H31" i="5"/>
  <c r="I31" i="5"/>
  <c r="H32" i="5"/>
  <c r="H32" i="1" s="1"/>
  <c r="I32" i="5"/>
  <c r="G21" i="5"/>
  <c r="G22" i="5"/>
  <c r="G23" i="5"/>
  <c r="G24" i="5"/>
  <c r="G25" i="5"/>
  <c r="G26" i="5"/>
  <c r="G27" i="5"/>
  <c r="G28" i="5"/>
  <c r="G29" i="5"/>
  <c r="G30" i="5"/>
  <c r="G31" i="5"/>
  <c r="G32" i="5"/>
  <c r="D21" i="5"/>
  <c r="D22" i="5"/>
  <c r="D23" i="5"/>
  <c r="D24" i="5"/>
  <c r="D25" i="5"/>
  <c r="D26" i="5"/>
  <c r="D27" i="5"/>
  <c r="D28" i="5"/>
  <c r="D29" i="5"/>
  <c r="D30" i="5"/>
  <c r="D31" i="5"/>
  <c r="D32" i="5"/>
  <c r="G11" i="5"/>
  <c r="D11" i="5"/>
  <c r="D10" i="5"/>
  <c r="D9" i="5"/>
  <c r="D8" i="5"/>
  <c r="A3" i="5"/>
  <c r="A39" i="7"/>
  <c r="A38" i="7"/>
  <c r="A37" i="7"/>
  <c r="A36" i="7"/>
  <c r="A35" i="7"/>
  <c r="A34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1" i="7"/>
  <c r="A10" i="7"/>
  <c r="A9" i="7"/>
  <c r="A8" i="7"/>
  <c r="A6" i="7"/>
  <c r="A39" i="6"/>
  <c r="A38" i="6"/>
  <c r="A37" i="6"/>
  <c r="A36" i="6"/>
  <c r="A35" i="6"/>
  <c r="A34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1" i="6"/>
  <c r="A10" i="6"/>
  <c r="A9" i="6"/>
  <c r="A8" i="6"/>
  <c r="A6" i="6"/>
  <c r="A34" i="5"/>
  <c r="A35" i="5"/>
  <c r="A36" i="5"/>
  <c r="A37" i="5"/>
  <c r="A38" i="5"/>
  <c r="A39" i="5"/>
  <c r="H30" i="1" l="1"/>
  <c r="H28" i="1"/>
  <c r="H26" i="1"/>
  <c r="H24" i="1"/>
  <c r="I31" i="1"/>
  <c r="I29" i="1"/>
  <c r="H22" i="1"/>
  <c r="H31" i="1"/>
  <c r="H29" i="1"/>
  <c r="H27" i="1"/>
  <c r="H25" i="1"/>
  <c r="H23" i="1"/>
  <c r="H21" i="1"/>
  <c r="I27" i="1"/>
  <c r="I25" i="1"/>
  <c r="I32" i="1"/>
  <c r="I30" i="1"/>
  <c r="I28" i="1"/>
  <c r="I26" i="1"/>
  <c r="I24" i="1"/>
  <c r="I23" i="1"/>
  <c r="I21" i="1"/>
  <c r="I22" i="1"/>
  <c r="A8" i="5" l="1"/>
  <c r="A9" i="5"/>
  <c r="A10" i="5"/>
  <c r="A11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6" i="5"/>
  <c r="A44" i="7" l="1"/>
  <c r="A43" i="7"/>
  <c r="A42" i="7"/>
  <c r="A44" i="6"/>
  <c r="A43" i="6"/>
  <c r="A42" i="6"/>
  <c r="A43" i="5"/>
  <c r="A44" i="5"/>
  <c r="A42" i="5"/>
  <c r="I39" i="5" l="1"/>
  <c r="I38" i="5"/>
  <c r="I37" i="5"/>
  <c r="I36" i="5"/>
  <c r="I35" i="5"/>
  <c r="I20" i="5"/>
  <c r="I19" i="5"/>
  <c r="I18" i="5"/>
  <c r="I17" i="5"/>
  <c r="I16" i="5"/>
  <c r="I15" i="5"/>
  <c r="I14" i="5"/>
  <c r="A3" i="7" l="1"/>
  <c r="A3" i="6"/>
  <c r="I11" i="7" l="1"/>
  <c r="H11" i="7"/>
  <c r="D11" i="7"/>
  <c r="I10" i="7"/>
  <c r="H10" i="7"/>
  <c r="D10" i="7"/>
  <c r="I9" i="7"/>
  <c r="H9" i="7"/>
  <c r="D9" i="7"/>
  <c r="I8" i="7"/>
  <c r="H8" i="7"/>
  <c r="D8" i="7"/>
  <c r="I11" i="6"/>
  <c r="H11" i="6"/>
  <c r="G11" i="6"/>
  <c r="D11" i="6"/>
  <c r="I10" i="6"/>
  <c r="H10" i="6"/>
  <c r="G10" i="6"/>
  <c r="D10" i="6"/>
  <c r="I9" i="6"/>
  <c r="H9" i="6"/>
  <c r="G9" i="6"/>
  <c r="D9" i="6"/>
  <c r="I8" i="6"/>
  <c r="H8" i="6"/>
  <c r="G8" i="6"/>
  <c r="D8" i="6"/>
  <c r="I11" i="5"/>
  <c r="H11" i="5"/>
  <c r="I10" i="5"/>
  <c r="H10" i="5"/>
  <c r="G10" i="5"/>
  <c r="I9" i="5"/>
  <c r="H9" i="5"/>
  <c r="G9" i="5"/>
  <c r="I8" i="5"/>
  <c r="H8" i="5"/>
  <c r="G8" i="5"/>
  <c r="H35" i="6" l="1"/>
  <c r="G39" i="6"/>
  <c r="G38" i="6"/>
  <c r="G37" i="6"/>
  <c r="G36" i="6"/>
  <c r="G35" i="6"/>
  <c r="D36" i="6"/>
  <c r="D37" i="6"/>
  <c r="D38" i="6"/>
  <c r="D39" i="6"/>
  <c r="D35" i="6"/>
  <c r="G35" i="1"/>
  <c r="D36" i="1"/>
  <c r="D35" i="1"/>
  <c r="H39" i="7"/>
  <c r="D39" i="7"/>
  <c r="H38" i="7"/>
  <c r="D38" i="7"/>
  <c r="H37" i="7"/>
  <c r="D37" i="7"/>
  <c r="H36" i="7"/>
  <c r="D36" i="7"/>
  <c r="H35" i="7"/>
  <c r="D35" i="7"/>
  <c r="I39" i="7"/>
  <c r="I38" i="7"/>
  <c r="I37" i="7"/>
  <c r="I36" i="7"/>
  <c r="I35" i="7"/>
  <c r="I39" i="6"/>
  <c r="I39" i="1" s="1"/>
  <c r="I38" i="6"/>
  <c r="I37" i="6"/>
  <c r="I36" i="6"/>
  <c r="I35" i="6"/>
  <c r="I35" i="1" s="1"/>
  <c r="I18" i="1"/>
  <c r="I14" i="1"/>
  <c r="H39" i="6"/>
  <c r="H38" i="6"/>
  <c r="H37" i="6"/>
  <c r="H36" i="6"/>
  <c r="G39" i="5"/>
  <c r="G38" i="5"/>
  <c r="G37" i="5"/>
  <c r="G36" i="5"/>
  <c r="G35" i="5"/>
  <c r="D36" i="5"/>
  <c r="D37" i="5"/>
  <c r="D38" i="5"/>
  <c r="D39" i="5"/>
  <c r="D35" i="5"/>
  <c r="H39" i="5"/>
  <c r="H38" i="5"/>
  <c r="H37" i="5"/>
  <c r="H36" i="5"/>
  <c r="H35" i="5"/>
  <c r="H19" i="5"/>
  <c r="H20" i="5"/>
  <c r="H20" i="1" s="1"/>
  <c r="G20" i="5"/>
  <c r="G19" i="5"/>
  <c r="G18" i="5"/>
  <c r="G17" i="5"/>
  <c r="G16" i="5"/>
  <c r="G15" i="5"/>
  <c r="G14" i="5"/>
  <c r="D16" i="5"/>
  <c r="D17" i="5"/>
  <c r="D18" i="5"/>
  <c r="D19" i="5"/>
  <c r="D20" i="5"/>
  <c r="D15" i="5"/>
  <c r="D14" i="5"/>
  <c r="H18" i="5"/>
  <c r="H17" i="5"/>
  <c r="H16" i="5"/>
  <c r="H15" i="5"/>
  <c r="H15" i="1" s="1"/>
  <c r="H14" i="5"/>
  <c r="I36" i="1" l="1"/>
  <c r="H36" i="1"/>
  <c r="G14" i="1"/>
  <c r="G21" i="1"/>
  <c r="G29" i="1"/>
  <c r="G28" i="1"/>
  <c r="G32" i="1"/>
  <c r="G27" i="1"/>
  <c r="G23" i="1"/>
  <c r="G24" i="1"/>
  <c r="G22" i="1"/>
  <c r="G25" i="1"/>
  <c r="G31" i="1"/>
  <c r="G30" i="1"/>
  <c r="G26" i="1"/>
  <c r="D21" i="1"/>
  <c r="D29" i="1"/>
  <c r="D24" i="1"/>
  <c r="D32" i="1"/>
  <c r="D25" i="1"/>
  <c r="D23" i="1"/>
  <c r="D28" i="1"/>
  <c r="D30" i="1"/>
  <c r="D31" i="1"/>
  <c r="D27" i="1"/>
  <c r="D26" i="1"/>
  <c r="D22" i="1"/>
  <c r="I17" i="1"/>
  <c r="H16" i="1"/>
  <c r="D38" i="1"/>
  <c r="H17" i="1"/>
  <c r="I20" i="1"/>
  <c r="I16" i="1"/>
  <c r="I37" i="1"/>
  <c r="H14" i="1"/>
  <c r="H18" i="1"/>
  <c r="H19" i="1"/>
  <c r="H38" i="1"/>
  <c r="I19" i="1"/>
  <c r="I38" i="1"/>
  <c r="D15" i="1"/>
  <c r="I15" i="1"/>
  <c r="D19" i="1"/>
  <c r="H35" i="1"/>
  <c r="H37" i="1"/>
  <c r="H39" i="1"/>
  <c r="D17" i="1"/>
  <c r="D14" i="1"/>
  <c r="D20" i="1"/>
  <c r="D18" i="1"/>
  <c r="D16" i="1"/>
  <c r="D37" i="1"/>
  <c r="D39" i="1"/>
  <c r="G15" i="1"/>
  <c r="G16" i="1"/>
  <c r="G17" i="1"/>
  <c r="G18" i="1"/>
  <c r="G19" i="1"/>
  <c r="G20" i="1"/>
  <c r="G36" i="1"/>
  <c r="G37" i="1"/>
  <c r="G38" i="1"/>
  <c r="G39" i="1"/>
  <c r="D8" i="1" l="1"/>
  <c r="D10" i="1" l="1"/>
  <c r="D11" i="1"/>
  <c r="D9" i="1"/>
  <c r="I10" i="1"/>
  <c r="I9" i="1"/>
  <c r="I11" i="1"/>
  <c r="H8" i="1"/>
  <c r="I8" i="1"/>
  <c r="H10" i="1" l="1"/>
  <c r="G8" i="1"/>
  <c r="H9" i="1"/>
  <c r="H11" i="1"/>
  <c r="G10" i="1"/>
  <c r="G11" i="1"/>
  <c r="G9" i="1"/>
</calcChain>
</file>

<file path=xl/sharedStrings.xml><?xml version="1.0" encoding="utf-8"?>
<sst xmlns="http://schemas.openxmlformats.org/spreadsheetml/2006/main" count="127" uniqueCount="49">
  <si>
    <t xml:space="preserve">IN-MIGRATION </t>
  </si>
  <si>
    <t>NET Migration (IN-OUT)</t>
  </si>
  <si>
    <t xml:space="preserve"> ESTIMATE</t>
  </si>
  <si>
    <t>(+/-) MOE</t>
  </si>
  <si>
    <t>PERCENT</t>
  </si>
  <si>
    <t>* Total migration is the sum of interstate and intra state and foreign migration</t>
  </si>
  <si>
    <t>OUT-MIGRATION**</t>
  </si>
  <si>
    <t>* Intra state migration measures the county-to-county migration within Maryland</t>
  </si>
  <si>
    <t>* Interstate migration measures the migration between Maryland and all other states.</t>
  </si>
  <si>
    <t>* Foreign out migration only captures migration from Maryland to Puerto Rico. No county specific data is available.</t>
  </si>
  <si>
    <t xml:space="preserve">OUT-MIGRATION </t>
  </si>
  <si>
    <t>** Out migration totals under report estimated out migration because of suppressed Outflows. Net migration totals (In migration minus Out migration) also do not include these
      suppressed outflows.</t>
  </si>
  <si>
    <t>Source: 2009 to 2013 American Community Survey. Prepared by the Maryland Department of Planning.</t>
  </si>
  <si>
    <t>Years in the United States:</t>
  </si>
  <si>
    <t>Place of Birth:</t>
  </si>
  <si>
    <t>Ability to Speak English:***</t>
  </si>
  <si>
    <t>*** Sum of migrants by Ability to Speak English will not equal sum of migrants by Place of Birth and Years in United States because of suppressed data.</t>
  </si>
  <si>
    <t>Total</t>
  </si>
  <si>
    <t>Speak only English</t>
  </si>
  <si>
    <t>Speak a language other than English, speak English "very well"</t>
  </si>
  <si>
    <t>Speak a language other than English, speak English less than "very well"</t>
  </si>
  <si>
    <t>Same state as current residence and residence 1 year ago</t>
  </si>
  <si>
    <t>Same state as current residence, different state from residence 1 year ago</t>
  </si>
  <si>
    <t>Different state than current residence, same state as residence 1 year ago</t>
  </si>
  <si>
    <t>Different state than current residence or residence 1 year ago</t>
  </si>
  <si>
    <t>Born in U.S. Island Area</t>
  </si>
  <si>
    <t>Born in Germany</t>
  </si>
  <si>
    <t>Born in remainder of Europe</t>
  </si>
  <si>
    <t>Born in China (People's Republic, Hong Kong, Macau, Paracel Islands, or Taiwan)</t>
  </si>
  <si>
    <t>Born in India</t>
  </si>
  <si>
    <t>Born in the Philippines</t>
  </si>
  <si>
    <t>Born in remainder of Asia</t>
  </si>
  <si>
    <t>Born in Northern America</t>
  </si>
  <si>
    <t>Born in Mexico</t>
  </si>
  <si>
    <t>Born in remainder of Central America</t>
  </si>
  <si>
    <t>Born in the Caribbean</t>
  </si>
  <si>
    <t>Born in South America</t>
  </si>
  <si>
    <t>Born in Oceania or At Sea</t>
  </si>
  <si>
    <t>Born in Africa</t>
  </si>
  <si>
    <t>Born in the United States (or Puerto Rico for those living in Puerto Rico)</t>
  </si>
  <si>
    <t>Entered the United States (or Puerto Rico) 5 years ago or less</t>
  </si>
  <si>
    <t xml:space="preserve"> Entered the United States (or Puerto Rico) 6 to 15 years ago</t>
  </si>
  <si>
    <t>Entered the United States (or Puerto Rico) 16 years ago or more</t>
  </si>
  <si>
    <t xml:space="preserve"> </t>
  </si>
  <si>
    <t>Montgomery County</t>
  </si>
  <si>
    <t>Ability to Speak English, Place of Birth and Years in the U.S. for Migrants, 2009 to 2013 (Total Migration)*</t>
  </si>
  <si>
    <t>Ability to Speak English, Place of Birth and Years in the U.S. for Migrants, 2009 to 2013 (Intra State Migration)*</t>
  </si>
  <si>
    <t>Ability to Speak English, Place of Birth and Years in the U.S. for Migrants, 2009 to 2013 (Interstate Migration)*</t>
  </si>
  <si>
    <t xml:space="preserve">Ability to Speak English, Place of Birth and Years in the U.S. for Migrants, 2009 to 2013 (Foreign Migration)*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</si>
</sst>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Border="1"/>
    <xf numFmtId="0" fontId="5" fillId="0" borderId="2" xfId="0" applyFont="1" applyBorder="1" applyAlignment="1">
      <alignment horizontal="right"/>
    </xf>
    <xf numFmtId="0" fontId="0" fillId="0" borderId="0" xfId="0"/>
    <xf numFmtId="3" fontId="0" fillId="0" borderId="0" xfId="0" applyNumberFormat="1"/>
    <xf numFmtId="49" fontId="6" fillId="0" borderId="0" xfId="9" applyNumberFormat="1" applyFont="1" applyFill="1" applyBorder="1"/>
    <xf numFmtId="0" fontId="0" fillId="0" borderId="6" xfId="0" applyBorder="1"/>
    <xf numFmtId="0" fontId="6" fillId="0" borderId="0" xfId="9" applyFont="1" applyFill="1" applyBorder="1" applyAlignment="1">
      <alignment horizontal="left"/>
    </xf>
    <xf numFmtId="0" fontId="0" fillId="0" borderId="9" xfId="0" applyBorder="1"/>
    <xf numFmtId="0" fontId="10" fillId="0" borderId="2" xfId="9" applyFont="1" applyBorder="1"/>
    <xf numFmtId="0" fontId="10" fillId="0" borderId="0" xfId="9" applyFont="1" applyBorder="1" applyAlignment="1">
      <alignment horizontal="right"/>
    </xf>
    <xf numFmtId="0" fontId="10" fillId="0" borderId="1" xfId="9" applyFont="1" applyBorder="1" applyAlignment="1">
      <alignment horizontal="right"/>
    </xf>
    <xf numFmtId="0" fontId="11" fillId="0" borderId="2" xfId="9" applyFont="1" applyBorder="1"/>
    <xf numFmtId="3" fontId="4" fillId="0" borderId="2" xfId="18" applyNumberFormat="1" applyFont="1" applyBorder="1"/>
    <xf numFmtId="164" fontId="11" fillId="0" borderId="0" xfId="16" applyNumberFormat="1" applyFont="1" applyBorder="1"/>
    <xf numFmtId="3" fontId="11" fillId="0" borderId="2" xfId="9" applyNumberFormat="1" applyFont="1" applyBorder="1"/>
    <xf numFmtId="3" fontId="11" fillId="0" borderId="0" xfId="9" applyNumberFormat="1" applyFont="1" applyBorder="1"/>
    <xf numFmtId="164" fontId="11" fillId="0" borderId="1" xfId="16" applyNumberFormat="1" applyFont="1" applyBorder="1"/>
    <xf numFmtId="0" fontId="11" fillId="0" borderId="2" xfId="9" applyFont="1" applyBorder="1" applyAlignment="1">
      <alignment horizontal="left" wrapText="1" indent="1"/>
    </xf>
    <xf numFmtId="0" fontId="4" fillId="0" borderId="2" xfId="0" applyFont="1" applyBorder="1"/>
    <xf numFmtId="3" fontId="11" fillId="0" borderId="1" xfId="9" applyNumberFormat="1" applyFont="1" applyBorder="1"/>
    <xf numFmtId="0" fontId="4" fillId="0" borderId="1" xfId="0" applyFont="1" applyBorder="1"/>
    <xf numFmtId="0" fontId="11" fillId="0" borderId="3" xfId="9" applyFont="1" applyBorder="1" applyAlignment="1">
      <alignment horizontal="left" wrapText="1" indent="1"/>
    </xf>
    <xf numFmtId="3" fontId="11" fillId="0" borderId="3" xfId="9" applyNumberFormat="1" applyFont="1" applyBorder="1"/>
    <xf numFmtId="3" fontId="11" fillId="0" borderId="4" xfId="9" applyNumberFormat="1" applyFont="1" applyBorder="1"/>
    <xf numFmtId="164" fontId="11" fillId="0" borderId="5" xfId="16" applyNumberFormat="1" applyFont="1" applyBorder="1"/>
    <xf numFmtId="3" fontId="11" fillId="0" borderId="5" xfId="9" applyNumberFormat="1" applyFont="1" applyBorder="1"/>
    <xf numFmtId="0" fontId="4" fillId="0" borderId="0" xfId="0" applyFont="1" applyBorder="1"/>
    <xf numFmtId="0" fontId="10" fillId="0" borderId="10" xfId="9" applyFont="1" applyBorder="1"/>
    <xf numFmtId="0" fontId="11" fillId="0" borderId="10" xfId="9" applyFont="1" applyBorder="1"/>
    <xf numFmtId="0" fontId="11" fillId="0" borderId="10" xfId="9" applyFont="1" applyBorder="1" applyAlignment="1">
      <alignment horizontal="left" wrapText="1" inden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 indent="1"/>
    </xf>
    <xf numFmtId="0" fontId="0" fillId="0" borderId="2" xfId="0" applyFont="1" applyBorder="1" applyAlignment="1">
      <alignment horizontal="left" wrapText="1" indent="1"/>
    </xf>
    <xf numFmtId="0" fontId="0" fillId="0" borderId="2" xfId="0" applyFont="1" applyBorder="1"/>
    <xf numFmtId="0" fontId="0" fillId="0" borderId="1" xfId="0" applyFont="1" applyBorder="1"/>
    <xf numFmtId="3" fontId="11" fillId="0" borderId="2" xfId="0" applyNumberFormat="1" applyFont="1" applyBorder="1" applyAlignment="1">
      <alignment horizontal="right"/>
    </xf>
    <xf numFmtId="37" fontId="11" fillId="0" borderId="1" xfId="0" applyNumberFormat="1" applyFont="1" applyBorder="1" applyAlignment="1">
      <alignment horizontal="right"/>
    </xf>
    <xf numFmtId="0" fontId="0" fillId="0" borderId="10" xfId="0" applyFont="1" applyBorder="1" applyAlignment="1">
      <alignment horizontal="left" wrapText="1" indent="1"/>
    </xf>
    <xf numFmtId="0" fontId="4" fillId="0" borderId="10" xfId="0" applyFont="1" applyBorder="1"/>
    <xf numFmtId="0" fontId="4" fillId="0" borderId="10" xfId="0" applyFont="1" applyBorder="1" applyAlignment="1">
      <alignment horizontal="left" wrapText="1" indent="1"/>
    </xf>
    <xf numFmtId="0" fontId="4" fillId="0" borderId="10" xfId="0" applyFont="1" applyBorder="1" applyAlignment="1">
      <alignment wrapText="1"/>
    </xf>
    <xf numFmtId="0" fontId="11" fillId="0" borderId="11" xfId="9" applyFont="1" applyBorder="1" applyAlignment="1">
      <alignment horizontal="left" wrapText="1" indent="1"/>
    </xf>
    <xf numFmtId="3" fontId="4" fillId="0" borderId="0" xfId="18" applyNumberFormat="1" applyFont="1" applyBorder="1"/>
    <xf numFmtId="3" fontId="4" fillId="0" borderId="2" xfId="18" applyNumberFormat="1" applyBorder="1"/>
    <xf numFmtId="3" fontId="4" fillId="0" borderId="0" xfId="18" applyNumberFormat="1" applyBorder="1"/>
    <xf numFmtId="3" fontId="4" fillId="0" borderId="0" xfId="18" applyNumberFormat="1"/>
    <xf numFmtId="0" fontId="6" fillId="0" borderId="0" xfId="9" applyFont="1" applyFill="1" applyBorder="1" applyAlignment="1">
      <alignment horizontal="left" wrapText="1"/>
    </xf>
    <xf numFmtId="0" fontId="12" fillId="0" borderId="0" xfId="0" applyFont="1" applyFill="1" applyBorder="1" applyAlignment="1" applyProtection="1">
      <alignment horizontal="left" wrapText="1"/>
      <protection locked="0"/>
    </xf>
    <xf numFmtId="0" fontId="0" fillId="0" borderId="0" xfId="0" applyAlignment="1">
      <alignment wrapText="1"/>
    </xf>
    <xf numFmtId="0" fontId="9" fillId="0" borderId="6" xfId="9" applyFont="1" applyBorder="1" applyAlignment="1">
      <alignment horizontal="center"/>
    </xf>
    <xf numFmtId="0" fontId="9" fillId="0" borderId="7" xfId="9" applyFont="1" applyBorder="1" applyAlignment="1">
      <alignment horizontal="center"/>
    </xf>
    <xf numFmtId="0" fontId="9" fillId="0" borderId="8" xfId="9" applyFont="1" applyBorder="1" applyAlignment="1">
      <alignment horizontal="center"/>
    </xf>
    <xf numFmtId="0" fontId="9" fillId="0" borderId="0" xfId="4" applyFont="1" applyAlignment="1">
      <alignment horizontal="center"/>
    </xf>
    <xf numFmtId="0" fontId="8" fillId="0" borderId="0" xfId="4" applyFont="1" applyAlignment="1">
      <alignment horizontal="center"/>
    </xf>
  </cellXfs>
  <cellStyles count="19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6"/>
    <cellStyle name="Normal 2 5" xfId="7"/>
    <cellStyle name="Normal 3" xfId="8"/>
    <cellStyle name="Normal 3 2" xfId="9"/>
    <cellStyle name="Normal 3 3" xfId="10"/>
    <cellStyle name="Normal 3 4" xfId="18"/>
    <cellStyle name="Normal 4" xfId="11"/>
    <cellStyle name="Normal 4 2" xfId="12"/>
    <cellStyle name="Normal 4 2 2" xfId="13"/>
    <cellStyle name="Normal 4 3" xfId="14"/>
    <cellStyle name="Normal 4 4" xfId="15"/>
    <cellStyle name="Percent" xfId="16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zoomScaleNormal="100" workbookViewId="0">
      <selection activeCell="A3" sqref="A3"/>
    </sheetView>
  </sheetViews>
  <sheetFormatPr defaultRowHeight="14.4" x14ac:dyDescent="0.3"/>
  <cols>
    <col min="1" max="1" width="48" customWidth="1"/>
    <col min="2" max="9" width="12.77734375" customWidth="1"/>
  </cols>
  <sheetData>
    <row r="1" spans="1:11" ht="14.4" customHeight="1" x14ac:dyDescent="0.3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</row>
    <row r="3" spans="1:11" ht="15.6" x14ac:dyDescent="0.3">
      <c r="A3" s="2" t="s">
        <v>44</v>
      </c>
      <c r="B3" s="55" t="s">
        <v>45</v>
      </c>
      <c r="C3" s="55"/>
      <c r="D3" s="55"/>
      <c r="E3" s="55"/>
      <c r="F3" s="55"/>
      <c r="G3" s="55"/>
      <c r="H3" s="55"/>
      <c r="I3" s="55"/>
    </row>
    <row r="4" spans="1:11" x14ac:dyDescent="0.3">
      <c r="A4" s="3"/>
      <c r="B4" s="3"/>
      <c r="C4" s="3"/>
      <c r="D4" s="3"/>
      <c r="E4" s="3"/>
      <c r="F4" s="3"/>
      <c r="G4" s="3"/>
      <c r="H4" s="3"/>
      <c r="I4" s="3"/>
    </row>
    <row r="5" spans="1:11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  <c r="K5" s="6"/>
    </row>
    <row r="6" spans="1:11" x14ac:dyDescent="0.3">
      <c r="A6" s="11" t="s">
        <v>15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  <c r="K6" s="6"/>
    </row>
    <row r="7" spans="1:11" s="5" customFormat="1" x14ac:dyDescent="0.3">
      <c r="A7" s="11"/>
      <c r="B7" s="4"/>
      <c r="C7" s="12"/>
      <c r="D7" s="13"/>
      <c r="E7" s="4"/>
      <c r="F7" s="12"/>
      <c r="G7" s="13"/>
      <c r="H7" s="4"/>
      <c r="I7" s="13"/>
      <c r="K7" s="6"/>
    </row>
    <row r="8" spans="1:11" x14ac:dyDescent="0.3">
      <c r="A8" s="31" t="s">
        <v>17</v>
      </c>
      <c r="B8" s="17">
        <f>Intra!B8+Inter!B8+Foreign!B8</f>
        <v>61637</v>
      </c>
      <c r="C8" s="18">
        <f>((SQRT((Intra!C8/1.645)^2+(Inter!C8/1.645)^2+(Foreign!C8/1.645)^2))*1.645)</f>
        <v>2453.9276680456583</v>
      </c>
      <c r="D8" s="19">
        <f t="shared" ref="D8:D11" si="0">B8/B$8</f>
        <v>1</v>
      </c>
      <c r="E8" s="17">
        <f>Intra!E8+Inter!E8+Foreign!E8</f>
        <v>43701</v>
      </c>
      <c r="F8" s="18">
        <f>((SQRT((Intra!F8/1.645)^2+(Inter!F8/1.645)^2+(Foreign!F8/1.645)^2))*1.645)</f>
        <v>2056.0401260675822</v>
      </c>
      <c r="G8" s="19">
        <f>E8/E$8</f>
        <v>1</v>
      </c>
      <c r="H8" s="38">
        <f>Intra!H8+Inter!H8+Foreign!H8</f>
        <v>17936</v>
      </c>
      <c r="I8" s="39">
        <f>((SQRT((Intra!I8/1.645)^2+(Inter!I8/1.645)^2+(Foreign!I8/1.645)^2))*1.645)</f>
        <v>3201.4156243761918</v>
      </c>
      <c r="K8" s="6"/>
    </row>
    <row r="9" spans="1:11" x14ac:dyDescent="0.3">
      <c r="A9" s="32" t="s">
        <v>18</v>
      </c>
      <c r="B9" s="17">
        <f>Intra!B9+Inter!B9+Foreign!B9</f>
        <v>35714</v>
      </c>
      <c r="C9" s="18">
        <f>((SQRT((Intra!C9/1.645)^2+(Inter!C9/1.645)^2+(Foreign!C9/1.645)^2))*1.645)</f>
        <v>1833.4080287813729</v>
      </c>
      <c r="D9" s="19">
        <f t="shared" si="0"/>
        <v>0.57942469620520143</v>
      </c>
      <c r="E9" s="17">
        <f>Intra!E9+Inter!E9+Foreign!E9</f>
        <v>30383</v>
      </c>
      <c r="F9" s="18">
        <f>((SQRT((Intra!F9/1.645)^2+(Inter!F9/1.645)^2+(Foreign!F9/1.645)^2))*1.645)</f>
        <v>1742.2083687090933</v>
      </c>
      <c r="G9" s="19">
        <f>E9/E$8</f>
        <v>0.6952472483467198</v>
      </c>
      <c r="H9" s="38">
        <f>Intra!H9+Inter!H9+Foreign!H9</f>
        <v>5331</v>
      </c>
      <c r="I9" s="39">
        <f>((SQRT((Intra!I9/1.645)^2+(Inter!I9/1.645)^2+(Foreign!I9/1.645)^2))*1.645)</f>
        <v>2529.1648819323741</v>
      </c>
      <c r="K9" s="6"/>
    </row>
    <row r="10" spans="1:11" ht="28.8" x14ac:dyDescent="0.3">
      <c r="A10" s="32" t="s">
        <v>19</v>
      </c>
      <c r="B10" s="17">
        <f>Intra!B10+Inter!B10+Foreign!B10</f>
        <v>13482</v>
      </c>
      <c r="C10" s="18">
        <f>((SQRT((Intra!C10/1.645)^2+(Inter!C10/1.645)^2+(Foreign!C10/1.645)^2))*1.645)</f>
        <v>1102.7569995243739</v>
      </c>
      <c r="D10" s="19">
        <f t="shared" si="0"/>
        <v>0.21873225497671853</v>
      </c>
      <c r="E10" s="17">
        <f>Intra!E10+Inter!E10+Foreign!E10</f>
        <v>9195</v>
      </c>
      <c r="F10" s="18">
        <f>((SQRT((Intra!F10/1.645)^2+(Inter!F10/1.645)^2+(Foreign!F10/1.645)^2))*1.645)</f>
        <v>906.64436247075412</v>
      </c>
      <c r="G10" s="19">
        <f>E10/E$8</f>
        <v>0.21040708450607537</v>
      </c>
      <c r="H10" s="38">
        <f>Intra!H10+Inter!H10+Foreign!H10</f>
        <v>4287</v>
      </c>
      <c r="I10" s="39">
        <f>((SQRT((Intra!I10/1.645)^2+(Inter!I10/1.645)^2+(Foreign!I10/1.645)^2))*1.645)</f>
        <v>1427.6123423394743</v>
      </c>
      <c r="K10" s="6"/>
    </row>
    <row r="11" spans="1:11" ht="28.8" x14ac:dyDescent="0.3">
      <c r="A11" s="32" t="s">
        <v>20</v>
      </c>
      <c r="B11" s="17">
        <f>Intra!B11+Inter!B11+Foreign!B11</f>
        <v>12441</v>
      </c>
      <c r="C11" s="18">
        <f>((SQRT((Intra!C11/1.645)^2+(Inter!C11/1.645)^2+(Foreign!C11/1.645)^2))*1.645)</f>
        <v>1202.8403884140239</v>
      </c>
      <c r="D11" s="19">
        <f t="shared" si="0"/>
        <v>0.20184304881808005</v>
      </c>
      <c r="E11" s="17">
        <f>Intra!E11+Inter!E11+Foreign!E11</f>
        <v>4123</v>
      </c>
      <c r="F11" s="18">
        <f>((SQRT((Intra!F11/1.645)^2+(Inter!F11/1.645)^2+(Foreign!F11/1.645)^2))*1.645)</f>
        <v>609.59412726829964</v>
      </c>
      <c r="G11" s="19">
        <f>E11/E$8</f>
        <v>9.4345667147204867E-2</v>
      </c>
      <c r="H11" s="38">
        <f>Intra!H11+Inter!H11+Foreign!H11</f>
        <v>8318</v>
      </c>
      <c r="I11" s="39">
        <f>((SQRT((Intra!I11/1.645)^2+(Inter!I11/1.645)^2+(Foreign!I11/1.645)^2))*1.645)</f>
        <v>1348.4917500674596</v>
      </c>
      <c r="K11" s="6"/>
    </row>
    <row r="12" spans="1:11" x14ac:dyDescent="0.3">
      <c r="A12" s="21"/>
      <c r="B12" s="17"/>
      <c r="C12" s="18"/>
      <c r="D12" s="22"/>
      <c r="E12" s="17"/>
      <c r="F12" s="18"/>
      <c r="G12" s="22"/>
      <c r="H12" s="17"/>
      <c r="I12" s="22"/>
    </row>
    <row r="13" spans="1:11" s="5" customFormat="1" x14ac:dyDescent="0.3">
      <c r="A13" s="11" t="s">
        <v>14</v>
      </c>
      <c r="B13" s="4"/>
      <c r="C13" s="12"/>
      <c r="D13" s="13"/>
      <c r="E13" s="4"/>
      <c r="F13" s="12"/>
      <c r="G13" s="13"/>
      <c r="H13" s="4"/>
      <c r="I13" s="13"/>
    </row>
    <row r="14" spans="1:11" x14ac:dyDescent="0.3">
      <c r="A14" s="14" t="s">
        <v>17</v>
      </c>
      <c r="B14" s="17">
        <f>Intra!B14+Inter!B14+Foreign!B14</f>
        <v>65474</v>
      </c>
      <c r="C14" s="18">
        <f>((SQRT((Intra!C14/1.645)^2+(Inter!C14/1.645)^2+(Foreign!C14/1.645)^2))*1.645)</f>
        <v>2503.9243199425978</v>
      </c>
      <c r="D14" s="19">
        <f>B14/B$14</f>
        <v>1</v>
      </c>
      <c r="E14" s="17">
        <f>Intra!E14+Inter!E14+Foreign!E14</f>
        <v>45784</v>
      </c>
      <c r="F14" s="18">
        <f>((SQRT((Intra!F14/1.645)^2+(Inter!F14/1.645)^2+(Foreign!F14/1.645)^2))*1.645)</f>
        <v>1969.8103969671804</v>
      </c>
      <c r="G14" s="19">
        <f>E14/E$14</f>
        <v>1</v>
      </c>
      <c r="H14" s="17">
        <f>Intra!H14+Inter!H14+Foreign!H14</f>
        <v>19690</v>
      </c>
      <c r="I14" s="22">
        <f>((SQRT((Intra!I14/1.645)^2+(Inter!I14/1.645)^2+(Foreign!I14/1.645)^2))*1.645)</f>
        <v>3185.873506591246</v>
      </c>
    </row>
    <row r="15" spans="1:11" ht="28.8" x14ac:dyDescent="0.3">
      <c r="A15" s="20" t="s">
        <v>21</v>
      </c>
      <c r="B15" s="17">
        <f>Intra!B15+Inter!B15+Foreign!B15</f>
        <v>3876</v>
      </c>
      <c r="C15" s="18">
        <f>((SQRT((Intra!C15/1.645)^2+(Inter!C15/1.645)^2+(Foreign!C15/1.645)^2))*1.645)</f>
        <v>549</v>
      </c>
      <c r="D15" s="19">
        <f>B15/B$14</f>
        <v>5.9199071387115498E-2</v>
      </c>
      <c r="E15" s="17">
        <f>Intra!E15+Inter!E15+Foreign!E15</f>
        <v>5135</v>
      </c>
      <c r="F15" s="18">
        <f>((SQRT((Intra!F15/1.645)^2+(Inter!F15/1.645)^2+(Foreign!F15/1.645)^2))*1.645)</f>
        <v>634</v>
      </c>
      <c r="G15" s="19">
        <f>E15/E$14</f>
        <v>0.11215708544469684</v>
      </c>
      <c r="H15" s="17">
        <f>Intra!H15+Inter!H15+Foreign!H15</f>
        <v>-1259</v>
      </c>
      <c r="I15" s="22">
        <f>((SQRT((Intra!I15/1.645)^2+(Inter!I15/1.645)^2+(Foreign!I15/1.645)^2))*1.645)</f>
        <v>838.66381822515746</v>
      </c>
    </row>
    <row r="16" spans="1:11" ht="28.8" x14ac:dyDescent="0.3">
      <c r="A16" s="20" t="s">
        <v>22</v>
      </c>
      <c r="B16" s="17">
        <f>Intra!B16+Inter!B16+Foreign!B16</f>
        <v>4602</v>
      </c>
      <c r="C16" s="18">
        <f>((SQRT((Intra!C16/1.645)^2+(Inter!C16/1.645)^2+(Foreign!C16/1.645)^2))*1.645)</f>
        <v>571.99999999999989</v>
      </c>
      <c r="D16" s="19">
        <f t="shared" ref="D16:D20" si="1">B16/B$14</f>
        <v>7.0287442343525672E-2</v>
      </c>
      <c r="E16" s="17">
        <f>Intra!E16+Inter!E16+Foreign!E16</f>
        <v>4090</v>
      </c>
      <c r="F16" s="18">
        <f>((SQRT((Intra!F16/1.645)^2+(Inter!F16/1.645)^2+(Foreign!F16/1.645)^2))*1.645)</f>
        <v>551</v>
      </c>
      <c r="G16" s="19">
        <f t="shared" ref="G16:G20" si="2">E16/E$14</f>
        <v>8.9332517910186968E-2</v>
      </c>
      <c r="H16" s="17">
        <f>Intra!H16+Inter!H16+Foreign!H16</f>
        <v>512</v>
      </c>
      <c r="I16" s="22">
        <f>((SQRT((Intra!I16/1.645)^2+(Inter!I16/1.645)^2+(Foreign!I16/1.645)^2))*1.645)</f>
        <v>794.21974289235595</v>
      </c>
    </row>
    <row r="17" spans="1:9" ht="28.8" x14ac:dyDescent="0.3">
      <c r="A17" s="20" t="s">
        <v>23</v>
      </c>
      <c r="B17" s="17">
        <f>Intra!B17+Inter!B17+Foreign!B17</f>
        <v>8772</v>
      </c>
      <c r="C17" s="18">
        <f>((SQRT((Intra!C17/1.645)^2+(Inter!C17/1.645)^2+(Foreign!C17/1.645)^2))*1.645)</f>
        <v>919.66787483308349</v>
      </c>
      <c r="D17" s="19">
        <f t="shared" si="1"/>
        <v>0.13397684577084035</v>
      </c>
      <c r="E17" s="17">
        <f>Intra!E17+Inter!E17+Foreign!E17</f>
        <v>5917</v>
      </c>
      <c r="F17" s="18">
        <f>((SQRT((Intra!F17/1.645)^2+(Inter!F17/1.645)^2+(Foreign!F17/1.645)^2))*1.645)</f>
        <v>633</v>
      </c>
      <c r="G17" s="19">
        <f t="shared" si="2"/>
        <v>0.12923728813559321</v>
      </c>
      <c r="H17" s="17">
        <f>Intra!H17+Inter!H17+Foreign!H17</f>
        <v>2855</v>
      </c>
      <c r="I17" s="22">
        <f>((SQRT((Intra!I17/1.645)^2+(Inter!I17/1.645)^2+(Foreign!I17/1.645)^2))*1.645)</f>
        <v>1116.4577914099573</v>
      </c>
    </row>
    <row r="18" spans="1:9" ht="28.8" x14ac:dyDescent="0.3">
      <c r="A18" s="20" t="s">
        <v>24</v>
      </c>
      <c r="B18" s="17">
        <f>Intra!B18+Inter!B18+Foreign!B18</f>
        <v>21185</v>
      </c>
      <c r="C18" s="18">
        <f>((SQRT((Intra!C18/1.645)^2+(Inter!C18/1.645)^2+(Foreign!C18/1.645)^2))*1.645)</f>
        <v>1282.290918629622</v>
      </c>
      <c r="D18" s="19">
        <f t="shared" si="1"/>
        <v>0.32356355194428321</v>
      </c>
      <c r="E18" s="17">
        <f>Intra!E18+Inter!E18+Foreign!E18</f>
        <v>18327</v>
      </c>
      <c r="F18" s="18">
        <f>((SQRT((Intra!F18/1.645)^2+(Inter!F18/1.645)^2+(Foreign!F18/1.645)^2))*1.645)</f>
        <v>1275.075684028207</v>
      </c>
      <c r="G18" s="19">
        <f t="shared" si="2"/>
        <v>0.40029267866503582</v>
      </c>
      <c r="H18" s="17">
        <f>Intra!H18+Inter!H18+Foreign!H18</f>
        <v>2858</v>
      </c>
      <c r="I18" s="22">
        <f>((SQRT((Intra!I18/1.645)^2+(Inter!I18/1.645)^2+(Foreign!I18/1.645)^2))*1.645)</f>
        <v>1808.3384638944115</v>
      </c>
    </row>
    <row r="19" spans="1:9" x14ac:dyDescent="0.3">
      <c r="A19" s="20" t="s">
        <v>25</v>
      </c>
      <c r="B19" s="17">
        <f>Intra!B19+Inter!B19+Foreign!B19</f>
        <v>213</v>
      </c>
      <c r="C19" s="18">
        <f>((SQRT((Intra!C19/1.645)^2+(Inter!C19/1.645)^2+(Foreign!C19/1.645)^2))*1.645)</f>
        <v>253.84050110256246</v>
      </c>
      <c r="D19" s="19">
        <f t="shared" si="1"/>
        <v>3.2531997434095978E-3</v>
      </c>
      <c r="E19" s="17">
        <f>Intra!E19+Inter!E19+Foreign!E19</f>
        <v>35</v>
      </c>
      <c r="F19" s="18">
        <f>((SQRT((Intra!F19/1.645)^2+(Inter!F19/1.645)^2+(Foreign!F19/1.645)^2))*1.645)</f>
        <v>30.000000000000004</v>
      </c>
      <c r="G19" s="19">
        <f t="shared" si="2"/>
        <v>7.6445919972042639E-4</v>
      </c>
      <c r="H19" s="17">
        <f>Intra!H19+Inter!H19+Foreign!H19</f>
        <v>178</v>
      </c>
      <c r="I19" s="22">
        <f>((SQRT((Intra!I19/1.645)^2+(Inter!I19/1.645)^2+(Foreign!I19/1.645)^2))*1.645)</f>
        <v>255.60712040160382</v>
      </c>
    </row>
    <row r="20" spans="1:9" x14ac:dyDescent="0.3">
      <c r="A20" s="20" t="s">
        <v>26</v>
      </c>
      <c r="B20" s="17">
        <f>Intra!B20+Inter!B20+Foreign!B20</f>
        <v>778</v>
      </c>
      <c r="C20" s="18">
        <f>((SQRT((Intra!C20/1.645)^2+(Inter!C20/1.645)^2+(Foreign!C20/1.645)^2))*1.645)</f>
        <v>268.30020499433095</v>
      </c>
      <c r="D20" s="19">
        <f t="shared" si="1"/>
        <v>1.1882579344472614E-2</v>
      </c>
      <c r="E20" s="17">
        <f>Intra!E20+Inter!E20+Foreign!E20</f>
        <v>205</v>
      </c>
      <c r="F20" s="18">
        <f>((SQRT((Intra!F20/1.645)^2+(Inter!F20/1.645)^2+(Foreign!F20/1.645)^2))*1.645)</f>
        <v>105.54619841567009</v>
      </c>
      <c r="G20" s="19">
        <f t="shared" si="2"/>
        <v>4.4775467412196401E-3</v>
      </c>
      <c r="H20" s="17">
        <f>Intra!H20+Inter!H20+Foreign!H20</f>
        <v>573</v>
      </c>
      <c r="I20" s="22">
        <f>((SQRT((Intra!I20/1.645)^2+(Inter!I20/1.645)^2+(Foreign!I20/1.645)^2))*1.645)</f>
        <v>288.31406486676991</v>
      </c>
    </row>
    <row r="21" spans="1:9" s="5" customFormat="1" x14ac:dyDescent="0.3">
      <c r="A21" s="20" t="s">
        <v>27</v>
      </c>
      <c r="B21" s="17">
        <f>Intra!B21+Inter!B21+Foreign!B21</f>
        <v>3161</v>
      </c>
      <c r="C21" s="18">
        <f>((SQRT((Intra!C21/1.645)^2+(Inter!C21/1.645)^2+(Foreign!C21/1.645)^2))*1.645)</f>
        <v>478.56138582213254</v>
      </c>
      <c r="D21" s="19">
        <f t="shared" ref="D21:D32" si="3">B21/B$14</f>
        <v>4.8278706051256989E-2</v>
      </c>
      <c r="E21" s="17">
        <f>Intra!E21+Inter!E21+Foreign!E21</f>
        <v>887</v>
      </c>
      <c r="F21" s="18">
        <f>((SQRT((Intra!F21/1.645)^2+(Inter!F21/1.645)^2+(Foreign!F21/1.645)^2))*1.645)</f>
        <v>228.48413511664222</v>
      </c>
      <c r="G21" s="19">
        <f t="shared" ref="G21:G32" si="4">E21/E$14</f>
        <v>1.9373580290057663E-2</v>
      </c>
      <c r="H21" s="17">
        <f>Intra!H21+Inter!H21+Foreign!H21</f>
        <v>2274</v>
      </c>
      <c r="I21" s="22">
        <f>((SQRT((Intra!I21/1.645)^2+(Inter!I21/1.645)^2+(Foreign!I21/1.645)^2))*1.645)</f>
        <v>530.30745799017393</v>
      </c>
    </row>
    <row r="22" spans="1:9" s="5" customFormat="1" ht="28.8" x14ac:dyDescent="0.3">
      <c r="A22" s="20" t="s">
        <v>28</v>
      </c>
      <c r="B22" s="17">
        <f>Intra!B22+Inter!B22+Foreign!B22</f>
        <v>2512</v>
      </c>
      <c r="C22" s="18">
        <f>((SQRT((Intra!C22/1.645)^2+(Inter!C22/1.645)^2+(Foreign!C22/1.645)^2))*1.645)</f>
        <v>452.12940625444833</v>
      </c>
      <c r="D22" s="19">
        <f t="shared" si="3"/>
        <v>3.8366374438708495E-2</v>
      </c>
      <c r="E22" s="17">
        <f>Intra!E22+Inter!E22+Foreign!E22</f>
        <v>670</v>
      </c>
      <c r="F22" s="18">
        <f>((SQRT((Intra!F22/1.645)^2+(Inter!F22/1.645)^2+(Foreign!F22/1.645)^2))*1.645)</f>
        <v>181.17670931993442</v>
      </c>
      <c r="G22" s="19">
        <f t="shared" si="4"/>
        <v>1.4633933251791019E-2</v>
      </c>
      <c r="H22" s="17">
        <f>Intra!H22+Inter!H22+Foreign!H22</f>
        <v>1842</v>
      </c>
      <c r="I22" s="22">
        <f>((SQRT((Intra!I22/1.645)^2+(Inter!I22/1.645)^2+(Foreign!I22/1.645)^2))*1.645)</f>
        <v>487.07904902592566</v>
      </c>
    </row>
    <row r="23" spans="1:9" s="5" customFormat="1" x14ac:dyDescent="0.3">
      <c r="A23" s="20" t="s">
        <v>29</v>
      </c>
      <c r="B23" s="17">
        <f>Intra!B23+Inter!B23+Foreign!B23</f>
        <v>2153</v>
      </c>
      <c r="C23" s="18">
        <f>((SQRT((Intra!C23/1.645)^2+(Inter!C23/1.645)^2+(Foreign!C23/1.645)^2))*1.645)</f>
        <v>444.88762626083457</v>
      </c>
      <c r="D23" s="19">
        <f t="shared" si="3"/>
        <v>3.2883281913431282E-2</v>
      </c>
      <c r="E23" s="17">
        <f>Intra!E23+Inter!E23+Foreign!E23</f>
        <v>996</v>
      </c>
      <c r="F23" s="18">
        <f>((SQRT((Intra!F23/1.645)^2+(Inter!F23/1.645)^2+(Foreign!F23/1.645)^2))*1.645)</f>
        <v>299.87330658129605</v>
      </c>
      <c r="G23" s="19">
        <f t="shared" si="4"/>
        <v>2.1754324654901274E-2</v>
      </c>
      <c r="H23" s="17">
        <f>Intra!H23+Inter!H23+Foreign!H23</f>
        <v>1157</v>
      </c>
      <c r="I23" s="22">
        <f>((SQRT((Intra!I23/1.645)^2+(Inter!I23/1.645)^2+(Foreign!I23/1.645)^2))*1.645)</f>
        <v>536.5156102109238</v>
      </c>
    </row>
    <row r="24" spans="1:9" s="5" customFormat="1" x14ac:dyDescent="0.3">
      <c r="A24" s="20" t="s">
        <v>30</v>
      </c>
      <c r="B24" s="17">
        <f>Intra!B24+Inter!B24+Foreign!B24</f>
        <v>730</v>
      </c>
      <c r="C24" s="18">
        <f>((SQRT((Intra!C24/1.645)^2+(Inter!C24/1.645)^2+(Foreign!C24/1.645)^2))*1.645)</f>
        <v>221.93016919743022</v>
      </c>
      <c r="D24" s="19">
        <f t="shared" si="3"/>
        <v>1.1149463909338058E-2</v>
      </c>
      <c r="E24" s="17">
        <f>Intra!E24+Inter!E24+Foreign!E24</f>
        <v>662</v>
      </c>
      <c r="F24" s="18">
        <f>((SQRT((Intra!F24/1.645)^2+(Inter!F24/1.645)^2+(Foreign!F24/1.645)^2))*1.645)</f>
        <v>204.78769494283586</v>
      </c>
      <c r="G24" s="19">
        <f t="shared" si="4"/>
        <v>1.4459199720426349E-2</v>
      </c>
      <c r="H24" s="17">
        <f>Intra!H24+Inter!H24+Foreign!H24</f>
        <v>68</v>
      </c>
      <c r="I24" s="22">
        <f>((SQRT((Intra!I24/1.645)^2+(Inter!I24/1.645)^2+(Foreign!I24/1.645)^2))*1.645)</f>
        <v>301.97847605417178</v>
      </c>
    </row>
    <row r="25" spans="1:9" s="5" customFormat="1" x14ac:dyDescent="0.3">
      <c r="A25" s="20" t="s">
        <v>31</v>
      </c>
      <c r="B25" s="17">
        <f>Intra!B25+Inter!B25+Foreign!B25</f>
        <v>4972</v>
      </c>
      <c r="C25" s="18">
        <f>((SQRT((Intra!C25/1.645)^2+(Inter!C25/1.645)^2+(Foreign!C25/1.645)^2))*1.645)</f>
        <v>855.69912936732612</v>
      </c>
      <c r="D25" s="19">
        <f t="shared" si="3"/>
        <v>7.5938540489354556E-2</v>
      </c>
      <c r="E25" s="17">
        <f>Intra!E25+Inter!E25+Foreign!E25</f>
        <v>2099</v>
      </c>
      <c r="F25" s="18">
        <f>((SQRT((Intra!F25/1.645)^2+(Inter!F25/1.645)^2+(Foreign!F25/1.645)^2))*1.645)</f>
        <v>433.86633886486283</v>
      </c>
      <c r="G25" s="19">
        <f t="shared" si="4"/>
        <v>4.5845710291804995E-2</v>
      </c>
      <c r="H25" s="17">
        <f>Intra!H25+Inter!H25+Foreign!H25</f>
        <v>2873</v>
      </c>
      <c r="I25" s="22">
        <f>((SQRT((Intra!I25/1.645)^2+(Inter!I25/1.645)^2+(Foreign!I25/1.645)^2))*1.645)</f>
        <v>959.40658742787468</v>
      </c>
    </row>
    <row r="26" spans="1:9" s="5" customFormat="1" x14ac:dyDescent="0.3">
      <c r="A26" s="20" t="s">
        <v>32</v>
      </c>
      <c r="B26" s="17">
        <f>Intra!B26+Inter!B26+Foreign!B26</f>
        <v>266</v>
      </c>
      <c r="C26" s="18">
        <f>((SQRT((Intra!C26/1.645)^2+(Inter!C26/1.645)^2+(Foreign!C26/1.645)^2))*1.645)</f>
        <v>112.33877335986894</v>
      </c>
      <c r="D26" s="19">
        <f t="shared" si="3"/>
        <v>4.0626813697040047E-3</v>
      </c>
      <c r="E26" s="17">
        <f>Intra!E26+Inter!E26+Foreign!E26</f>
        <v>273</v>
      </c>
      <c r="F26" s="18">
        <f>((SQRT((Intra!F26/1.645)^2+(Inter!F26/1.645)^2+(Foreign!F26/1.645)^2))*1.645)</f>
        <v>130.87398519186308</v>
      </c>
      <c r="G26" s="19">
        <f t="shared" si="4"/>
        <v>5.9627817578193259E-3</v>
      </c>
      <c r="H26" s="17">
        <f>Intra!H26+Inter!H26+Foreign!H26</f>
        <v>-7</v>
      </c>
      <c r="I26" s="22">
        <f>((SQRT((Intra!I26/1.645)^2+(Inter!I26/1.645)^2+(Foreign!I26/1.645)^2))*1.645)</f>
        <v>172.4760852988031</v>
      </c>
    </row>
    <row r="27" spans="1:9" s="5" customFormat="1" x14ac:dyDescent="0.3">
      <c r="A27" s="20" t="s">
        <v>33</v>
      </c>
      <c r="B27" s="17">
        <f>Intra!B27+Inter!B27+Foreign!B27</f>
        <v>681</v>
      </c>
      <c r="C27" s="18">
        <f>((SQRT((Intra!C27/1.645)^2+(Inter!C27/1.645)^2+(Foreign!C27/1.645)^2))*1.645)</f>
        <v>318.48076865016509</v>
      </c>
      <c r="D27" s="19">
        <f t="shared" si="3"/>
        <v>1.0401075235971531E-2</v>
      </c>
      <c r="E27" s="17">
        <f>Intra!E27+Inter!E27+Foreign!E27</f>
        <v>473</v>
      </c>
      <c r="F27" s="18">
        <f>((SQRT((Intra!F27/1.645)^2+(Inter!F27/1.645)^2+(Foreign!F27/1.645)^2))*1.645)</f>
        <v>257.37909783041823</v>
      </c>
      <c r="G27" s="19">
        <f t="shared" si="4"/>
        <v>1.0331120041936048E-2</v>
      </c>
      <c r="H27" s="17">
        <f>Intra!H27+Inter!H27+Foreign!H27</f>
        <v>208</v>
      </c>
      <c r="I27" s="22">
        <f>((SQRT((Intra!I27/1.645)^2+(Inter!I27/1.645)^2+(Foreign!I27/1.645)^2))*1.645)</f>
        <v>409.48015824945657</v>
      </c>
    </row>
    <row r="28" spans="1:9" s="5" customFormat="1" x14ac:dyDescent="0.3">
      <c r="A28" s="20" t="s">
        <v>34</v>
      </c>
      <c r="B28" s="17">
        <f>Intra!B28+Inter!B28+Foreign!B28</f>
        <v>3232</v>
      </c>
      <c r="C28" s="18">
        <f>((SQRT((Intra!C28/1.645)^2+(Inter!C28/1.645)^2+(Foreign!C28/1.645)^2))*1.645)</f>
        <v>692.26728941933982</v>
      </c>
      <c r="D28" s="19">
        <f t="shared" si="3"/>
        <v>4.936310596572685E-2</v>
      </c>
      <c r="E28" s="17">
        <f>Intra!E28+Inter!E28+Foreign!E28</f>
        <v>2151</v>
      </c>
      <c r="F28" s="18">
        <f>((SQRT((Intra!F28/1.645)^2+(Inter!F28/1.645)^2+(Foreign!F28/1.645)^2))*1.645)</f>
        <v>549.28772059823075</v>
      </c>
      <c r="G28" s="19">
        <f t="shared" si="4"/>
        <v>4.6981478245675348E-2</v>
      </c>
      <c r="H28" s="17">
        <f>Intra!H28+Inter!H28+Foreign!H28</f>
        <v>1081</v>
      </c>
      <c r="I28" s="22">
        <f>((SQRT((Intra!I28/1.645)^2+(Inter!I28/1.645)^2+(Foreign!I28/1.645)^2))*1.645)</f>
        <v>883.71432035471742</v>
      </c>
    </row>
    <row r="29" spans="1:9" s="5" customFormat="1" x14ac:dyDescent="0.3">
      <c r="A29" s="20" t="s">
        <v>35</v>
      </c>
      <c r="B29" s="17">
        <f>Intra!B29+Inter!B29+Foreign!B29</f>
        <v>1065</v>
      </c>
      <c r="C29" s="18">
        <f>((SQRT((Intra!C29/1.645)^2+(Inter!C29/1.645)^2+(Foreign!C29/1.645)^2))*1.645)</f>
        <v>356.57537772538359</v>
      </c>
      <c r="D29" s="19">
        <f t="shared" si="3"/>
        <v>1.6265998717047987E-2</v>
      </c>
      <c r="E29" s="17">
        <f>Intra!E29+Inter!E29+Foreign!E29</f>
        <v>872</v>
      </c>
      <c r="F29" s="18">
        <f>((SQRT((Intra!F29/1.645)^2+(Inter!F29/1.645)^2+(Foreign!F29/1.645)^2))*1.645)</f>
        <v>219.53131895016713</v>
      </c>
      <c r="G29" s="19">
        <f t="shared" si="4"/>
        <v>1.9045954918748907E-2</v>
      </c>
      <c r="H29" s="17">
        <f>Intra!H29+Inter!H29+Foreign!H29</f>
        <v>193</v>
      </c>
      <c r="I29" s="22">
        <f>((SQRT((Intra!I29/1.645)^2+(Inter!I29/1.645)^2+(Foreign!I29/1.645)^2))*1.645)</f>
        <v>418.7361938022554</v>
      </c>
    </row>
    <row r="30" spans="1:9" x14ac:dyDescent="0.3">
      <c r="A30" s="34" t="s">
        <v>36</v>
      </c>
      <c r="B30" s="17">
        <f>Intra!B30+Inter!B30+Foreign!B30</f>
        <v>2560</v>
      </c>
      <c r="C30" s="18">
        <f>((SQRT((Intra!C30/1.645)^2+(Inter!C30/1.645)^2+(Foreign!C30/1.645)^2))*1.645)</f>
        <v>544.10017460022937</v>
      </c>
      <c r="D30" s="19">
        <f t="shared" si="3"/>
        <v>3.9099489873843055E-2</v>
      </c>
      <c r="E30" s="17">
        <f>Intra!E30+Inter!E30+Foreign!E30</f>
        <v>860</v>
      </c>
      <c r="F30" s="18">
        <f>((SQRT((Intra!F30/1.645)^2+(Inter!F30/1.645)^2+(Foreign!F30/1.645)^2))*1.645)</f>
        <v>240.66989840858784</v>
      </c>
      <c r="G30" s="19">
        <f t="shared" si="4"/>
        <v>1.8783854621701904E-2</v>
      </c>
      <c r="H30" s="17">
        <f>Intra!H30+Inter!H30+Foreign!H30</f>
        <v>1700</v>
      </c>
      <c r="I30" s="22">
        <f>((SQRT((Intra!I30/1.645)^2+(Inter!I30/1.645)^2+(Foreign!I30/1.645)^2))*1.645)</f>
        <v>594.95125850778732</v>
      </c>
    </row>
    <row r="31" spans="1:9" s="5" customFormat="1" x14ac:dyDescent="0.3">
      <c r="A31" s="35" t="s">
        <v>38</v>
      </c>
      <c r="B31" s="17">
        <f>Intra!B31+Inter!B31+Foreign!B31</f>
        <v>4644</v>
      </c>
      <c r="C31" s="18">
        <f>((SQRT((Intra!C31/1.645)^2+(Inter!C31/1.645)^2+(Foreign!C31/1.645)^2))*1.645)</f>
        <v>764.71497958389705</v>
      </c>
      <c r="D31" s="19">
        <f t="shared" si="3"/>
        <v>7.0928918349268413E-2</v>
      </c>
      <c r="E31" s="17">
        <f>Intra!E31+Inter!E31+Foreign!E31</f>
        <v>2102</v>
      </c>
      <c r="F31" s="18">
        <f>((SQRT((Intra!F31/1.645)^2+(Inter!F31/1.645)^2+(Foreign!F31/1.645)^2))*1.645)</f>
        <v>486.65901820473846</v>
      </c>
      <c r="G31" s="19">
        <f t="shared" si="4"/>
        <v>4.5911235366066748E-2</v>
      </c>
      <c r="H31" s="17">
        <f>Intra!H31+Inter!H31+Foreign!H31</f>
        <v>2542</v>
      </c>
      <c r="I31" s="22">
        <f>((SQRT((Intra!I31/1.645)^2+(Inter!I31/1.645)^2+(Foreign!I31/1.645)^2))*1.645)</f>
        <v>906.43587748941172</v>
      </c>
    </row>
    <row r="32" spans="1:9" s="5" customFormat="1" x14ac:dyDescent="0.3">
      <c r="A32" s="34" t="s">
        <v>37</v>
      </c>
      <c r="B32" s="17">
        <f>Intra!B32+Inter!B32+Foreign!B32</f>
        <v>49</v>
      </c>
      <c r="C32" s="18">
        <f>((SQRT((Intra!C32/1.645)^2+(Inter!C32/1.645)^2+(Foreign!C32/1.645)^2))*1.645)</f>
        <v>48.600411520891463</v>
      </c>
      <c r="D32" s="19">
        <f t="shared" si="3"/>
        <v>7.4838867336652715E-4</v>
      </c>
      <c r="E32" s="17">
        <f>Intra!E32+Inter!E32+Foreign!E32</f>
        <v>0</v>
      </c>
      <c r="F32" s="18">
        <f>((SQRT((Intra!F32/1.645)^2+(Inter!F32/1.645)^2+(Foreign!F32/1.645)^2))*1.645)</f>
        <v>0</v>
      </c>
      <c r="G32" s="19">
        <f t="shared" si="4"/>
        <v>0</v>
      </c>
      <c r="H32" s="17">
        <f>Intra!H32+Inter!H32+Foreign!H32</f>
        <v>49</v>
      </c>
      <c r="I32" s="22">
        <f>((SQRT((Intra!I32/1.645)^2+(Inter!I32/1.645)^2+(Foreign!I32/1.645)^2))*1.645)</f>
        <v>48.600411520891463</v>
      </c>
    </row>
    <row r="33" spans="1:9" s="5" customFormat="1" x14ac:dyDescent="0.3">
      <c r="A33" s="33"/>
      <c r="B33" s="21"/>
      <c r="C33" s="29"/>
      <c r="D33" s="23"/>
      <c r="E33" s="21"/>
      <c r="F33" s="29"/>
      <c r="G33" s="23"/>
      <c r="H33" s="36"/>
      <c r="I33" s="37"/>
    </row>
    <row r="34" spans="1:9" x14ac:dyDescent="0.3">
      <c r="A34" s="11" t="s">
        <v>13</v>
      </c>
      <c r="B34" s="4"/>
      <c r="C34" s="12"/>
      <c r="D34" s="13"/>
      <c r="E34" s="4"/>
      <c r="F34" s="12"/>
      <c r="G34" s="13"/>
      <c r="H34" s="4"/>
      <c r="I34" s="13"/>
    </row>
    <row r="35" spans="1:9" x14ac:dyDescent="0.3">
      <c r="A35" s="14" t="s">
        <v>17</v>
      </c>
      <c r="B35" s="17">
        <f>Intra!B35+Inter!B35+Foreign!B35</f>
        <v>65474</v>
      </c>
      <c r="C35" s="18">
        <f>((SQRT((Intra!C35/1.645)^2+(Inter!C35/1.645)^2+(Foreign!C35/1.645)^2))*1.645)</f>
        <v>2594.1838793732413</v>
      </c>
      <c r="D35" s="19">
        <f>B35/B$35</f>
        <v>1</v>
      </c>
      <c r="E35" s="17">
        <f>Intra!E35+Inter!E35+Foreign!E35</f>
        <v>45784</v>
      </c>
      <c r="F35" s="18">
        <f>((SQRT((Intra!F35/1.645)^2+(Inter!F35/1.645)^2+(Foreign!F35/1.645)^2))*1.645)</f>
        <v>2087.8184786997172</v>
      </c>
      <c r="G35" s="19">
        <f>E35/E$35</f>
        <v>1</v>
      </c>
      <c r="H35" s="17">
        <f>Intra!H35+Inter!H35+Foreign!H35</f>
        <v>19690</v>
      </c>
      <c r="I35" s="22">
        <f>((SQRT((Intra!I35/1.645)^2+(Inter!I35/1.645)^2+(Foreign!I35/1.645)^2))*1.645)</f>
        <v>3329.9813813293313</v>
      </c>
    </row>
    <row r="36" spans="1:9" ht="28.8" x14ac:dyDescent="0.3">
      <c r="A36" s="20" t="s">
        <v>39</v>
      </c>
      <c r="B36" s="17">
        <f>Intra!B36+Inter!B36+Foreign!B36</f>
        <v>38005</v>
      </c>
      <c r="C36" s="18">
        <f>((SQRT((Intra!C36/1.645)^2+(Inter!C36/1.645)^2+(Foreign!C36/1.645)^2))*1.645)</f>
        <v>1915.900832506735</v>
      </c>
      <c r="D36" s="19">
        <f t="shared" ref="D36:D39" si="5">B36/B$35</f>
        <v>0.58045941900601761</v>
      </c>
      <c r="E36" s="17">
        <f>Intra!E36+Inter!E36+Foreign!E36</f>
        <v>33340</v>
      </c>
      <c r="F36" s="18">
        <f>((SQRT((Intra!F36/1.645)^2+(Inter!F36/1.645)^2+(Foreign!F36/1.645)^2))*1.645)</f>
        <v>1826.6277672257147</v>
      </c>
      <c r="G36" s="19">
        <f t="shared" ref="G36:G39" si="6">E36/E$35</f>
        <v>0.72820199196225754</v>
      </c>
      <c r="H36" s="17">
        <f>Intra!H36+Inter!H36+Foreign!H36</f>
        <v>4665</v>
      </c>
      <c r="I36" s="22">
        <f>((SQRT((Intra!I36/1.645)^2+(Inter!I36/1.645)^2+(Foreign!I36/1.645)^2))*1.645)</f>
        <v>2647.1201332769165</v>
      </c>
    </row>
    <row r="37" spans="1:9" ht="28.8" x14ac:dyDescent="0.3">
      <c r="A37" s="20" t="s">
        <v>40</v>
      </c>
      <c r="B37" s="17">
        <f>Intra!B37+Inter!B37+Foreign!B37</f>
        <v>15178</v>
      </c>
      <c r="C37" s="18">
        <f>((SQRT((Intra!C37/1.645)^2+(Inter!C37/1.645)^2+(Foreign!C37/1.645)^2))*1.645)</f>
        <v>1426.9625082671232</v>
      </c>
      <c r="D37" s="19">
        <f t="shared" si="5"/>
        <v>0.23181720988483978</v>
      </c>
      <c r="E37" s="17">
        <f>Intra!E37+Inter!E37+Foreign!E37</f>
        <v>3130</v>
      </c>
      <c r="F37" s="18">
        <f>((SQRT((Intra!F37/1.645)^2+(Inter!F37/1.645)^2+(Foreign!F37/1.645)^2))*1.645)</f>
        <v>629.57207689032714</v>
      </c>
      <c r="G37" s="19">
        <f t="shared" si="6"/>
        <v>6.8364494146426702E-2</v>
      </c>
      <c r="H37" s="17">
        <f>Intra!H37+Inter!H37+Foreign!H37</f>
        <v>12048</v>
      </c>
      <c r="I37" s="22">
        <f>((SQRT((Intra!I37/1.645)^2+(Inter!I37/1.645)^2+(Foreign!I37/1.645)^2))*1.645)</f>
        <v>1559.6740043996374</v>
      </c>
    </row>
    <row r="38" spans="1:9" ht="28.8" x14ac:dyDescent="0.3">
      <c r="A38" s="20" t="s">
        <v>41</v>
      </c>
      <c r="B38" s="17">
        <f>Intra!B38+Inter!B38+Foreign!B38</f>
        <v>6363</v>
      </c>
      <c r="C38" s="18">
        <f>((SQRT((Intra!C38/1.645)^2+(Inter!C38/1.645)^2+(Foreign!C38/1.645)^2))*1.645)</f>
        <v>771.37085762945446</v>
      </c>
      <c r="D38" s="19">
        <f t="shared" si="5"/>
        <v>9.7183614870024748E-2</v>
      </c>
      <c r="E38" s="17">
        <f>Intra!E38+Inter!E38+Foreign!E38</f>
        <v>4696</v>
      </c>
      <c r="F38" s="18">
        <f>((SQRT((Intra!F38/1.645)^2+(Inter!F38/1.645)^2+(Foreign!F38/1.645)^2))*1.645)</f>
        <v>575.0034782503493</v>
      </c>
      <c r="G38" s="19">
        <f t="shared" si="6"/>
        <v>0.10256858291106064</v>
      </c>
      <c r="H38" s="17">
        <f>Intra!H38+Inter!H38+Foreign!H38</f>
        <v>1667</v>
      </c>
      <c r="I38" s="22">
        <f>((SQRT((Intra!I38/1.645)^2+(Inter!I38/1.645)^2+(Foreign!I38/1.645)^2))*1.645)</f>
        <v>962.10290509903359</v>
      </c>
    </row>
    <row r="39" spans="1:9" ht="28.8" x14ac:dyDescent="0.3">
      <c r="A39" s="24" t="s">
        <v>42</v>
      </c>
      <c r="B39" s="25">
        <f>Intra!B39+Inter!B39+Foreign!B39</f>
        <v>4941</v>
      </c>
      <c r="C39" s="26">
        <f>((SQRT((Intra!C39/1.645)^2+(Inter!C39/1.645)^2+(Foreign!C39/1.645)^2))*1.645)</f>
        <v>614.07817091963136</v>
      </c>
      <c r="D39" s="27">
        <f t="shared" si="5"/>
        <v>7.5465070104163479E-2</v>
      </c>
      <c r="E39" s="25">
        <f>Intra!E39+Inter!E39+Foreign!E39</f>
        <v>4618</v>
      </c>
      <c r="F39" s="26">
        <f>((SQRT((Intra!F39/1.645)^2+(Inter!F39/1.645)^2+(Foreign!F39/1.645)^2))*1.645)</f>
        <v>541.24393761039028</v>
      </c>
      <c r="G39" s="27">
        <f t="shared" si="6"/>
        <v>0.1008649309802551</v>
      </c>
      <c r="H39" s="25">
        <f>Intra!H39+Inter!H39+Foreign!H39</f>
        <v>323</v>
      </c>
      <c r="I39" s="28">
        <f>((SQRT((Intra!I39/1.645)^2+(Inter!I39/1.645)^2+(Foreign!I39/1.645)^2))*1.645)</f>
        <v>818.5578782224261</v>
      </c>
    </row>
    <row r="41" spans="1:9" x14ac:dyDescent="0.3">
      <c r="A41" s="7" t="s">
        <v>5</v>
      </c>
    </row>
    <row r="42" spans="1:9" ht="28.95" customHeight="1" x14ac:dyDescent="0.3">
      <c r="A42" s="49" t="s">
        <v>11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9" t="s">
        <v>16</v>
      </c>
    </row>
    <row r="44" spans="1:9" x14ac:dyDescent="0.3">
      <c r="A44" s="7" t="s">
        <v>12</v>
      </c>
    </row>
  </sheetData>
  <mergeCells count="6">
    <mergeCell ref="A42:I42"/>
    <mergeCell ref="A1:K1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3" sqref="A3"/>
    </sheetView>
  </sheetViews>
  <sheetFormatPr defaultColWidth="8.88671875" defaultRowHeight="14.4" x14ac:dyDescent="0.3"/>
  <cols>
    <col min="1" max="1" width="48" style="5" customWidth="1"/>
    <col min="2" max="9" width="13.109375" style="1" customWidth="1"/>
    <col min="10" max="16384" width="8.88671875" style="1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Total!A3</f>
        <v>Montgomery County</v>
      </c>
      <c r="B3" s="55" t="s">
        <v>46</v>
      </c>
      <c r="C3" s="55"/>
      <c r="D3" s="55"/>
      <c r="E3" s="55"/>
      <c r="F3" s="55"/>
      <c r="G3" s="55"/>
      <c r="H3" s="55"/>
      <c r="I3" s="55"/>
    </row>
    <row r="4" spans="1:9" ht="15.6" x14ac:dyDescent="0.3">
      <c r="A4" s="2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0"/>
      <c r="B5" s="52" t="s">
        <v>0</v>
      </c>
      <c r="C5" s="53"/>
      <c r="D5" s="54"/>
      <c r="E5" s="52" t="s">
        <v>10</v>
      </c>
      <c r="F5" s="53"/>
      <c r="G5" s="54"/>
      <c r="H5" s="52" t="s">
        <v>1</v>
      </c>
      <c r="I5" s="54"/>
    </row>
    <row r="6" spans="1:9" x14ac:dyDescent="0.3">
      <c r="A6" s="30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s="5" customFormat="1" x14ac:dyDescent="0.3">
      <c r="A7" s="30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15">
        <v>12775</v>
      </c>
      <c r="C8" s="45">
        <v>1112</v>
      </c>
      <c r="D8" s="19">
        <f>B8/B$8</f>
        <v>1</v>
      </c>
      <c r="E8" s="15">
        <v>16250</v>
      </c>
      <c r="F8" s="45">
        <v>1290</v>
      </c>
      <c r="G8" s="19">
        <f t="shared" ref="G8:G10" si="0">E8/E$8</f>
        <v>1</v>
      </c>
      <c r="H8" s="38">
        <f t="shared" ref="H8:H11" si="1">B8-E8</f>
        <v>-3475</v>
      </c>
      <c r="I8" s="39">
        <f>((SQRT((C8/1.645)^2+(F8/1.645)^2)))*1.645</f>
        <v>1703.1277110070166</v>
      </c>
    </row>
    <row r="9" spans="1:9" x14ac:dyDescent="0.3">
      <c r="A9" s="32" t="str">
        <f>Total!A9</f>
        <v>Speak only English</v>
      </c>
      <c r="B9" s="15">
        <v>8276</v>
      </c>
      <c r="C9" s="45">
        <v>915</v>
      </c>
      <c r="D9" s="19">
        <f>B9/B$8</f>
        <v>0.64782778864970647</v>
      </c>
      <c r="E9" s="15">
        <v>10497</v>
      </c>
      <c r="F9" s="45">
        <v>1041</v>
      </c>
      <c r="G9" s="19">
        <f t="shared" si="0"/>
        <v>0.64596923076923074</v>
      </c>
      <c r="H9" s="38">
        <f t="shared" si="1"/>
        <v>-2221</v>
      </c>
      <c r="I9" s="39">
        <f t="shared" ref="I9:I11" si="2">((SQRT((C9/1.645)^2+(F9/1.645)^2)))*1.645</f>
        <v>1385.967532087242</v>
      </c>
    </row>
    <row r="10" spans="1:9" ht="28.8" x14ac:dyDescent="0.3">
      <c r="A10" s="32" t="str">
        <f>Total!A10</f>
        <v>Speak a language other than English, speak English "very well"</v>
      </c>
      <c r="B10" s="15">
        <v>2345</v>
      </c>
      <c r="C10" s="45">
        <v>454</v>
      </c>
      <c r="D10" s="19">
        <f>B10/B$8</f>
        <v>0.18356164383561643</v>
      </c>
      <c r="E10" s="15">
        <v>3937</v>
      </c>
      <c r="F10" s="45">
        <v>652</v>
      </c>
      <c r="G10" s="19">
        <f t="shared" si="0"/>
        <v>0.24227692307692308</v>
      </c>
      <c r="H10" s="38">
        <f t="shared" si="1"/>
        <v>-1592</v>
      </c>
      <c r="I10" s="39">
        <f t="shared" si="2"/>
        <v>794.49354937595308</v>
      </c>
    </row>
    <row r="11" spans="1:9" ht="28.8" x14ac:dyDescent="0.3">
      <c r="A11" s="32" t="str">
        <f>Total!A11</f>
        <v>Speak a language other than English, speak English less than "very well"</v>
      </c>
      <c r="B11" s="15">
        <v>2154</v>
      </c>
      <c r="C11" s="45">
        <v>440</v>
      </c>
      <c r="D11" s="19">
        <f>B11/B$8</f>
        <v>0.1686105675146771</v>
      </c>
      <c r="E11" s="15">
        <v>1816</v>
      </c>
      <c r="F11" s="45">
        <v>393</v>
      </c>
      <c r="G11" s="19">
        <f>E11/E$8</f>
        <v>0.11175384615384615</v>
      </c>
      <c r="H11" s="38">
        <f t="shared" si="1"/>
        <v>338</v>
      </c>
      <c r="I11" s="39">
        <f t="shared" si="2"/>
        <v>589.95677807785205</v>
      </c>
    </row>
    <row r="12" spans="1:9" x14ac:dyDescent="0.3">
      <c r="A12" s="41"/>
      <c r="B12" s="17" t="s">
        <v>43</v>
      </c>
      <c r="C12" s="18" t="s">
        <v>43</v>
      </c>
      <c r="D12" s="22"/>
      <c r="E12" s="17" t="s">
        <v>43</v>
      </c>
      <c r="F12" s="18" t="s">
        <v>43</v>
      </c>
      <c r="G12" s="22"/>
      <c r="H12" s="17"/>
      <c r="I12" s="22"/>
    </row>
    <row r="13" spans="1:9" x14ac:dyDescent="0.3">
      <c r="A13" s="30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1" t="str">
        <f>Total!A14</f>
        <v>Total</v>
      </c>
      <c r="B14" s="46">
        <v>13457</v>
      </c>
      <c r="C14" s="47">
        <v>1124</v>
      </c>
      <c r="D14" s="19">
        <f>B14/B$14</f>
        <v>1</v>
      </c>
      <c r="E14" s="48">
        <v>16890</v>
      </c>
      <c r="F14" s="48">
        <v>1187</v>
      </c>
      <c r="G14" s="19">
        <f>E14/E$14</f>
        <v>1</v>
      </c>
      <c r="H14" s="17">
        <f t="shared" ref="H14:H20" si="3">B14-E14</f>
        <v>-3433</v>
      </c>
      <c r="I14" s="22">
        <f t="shared" ref="I14:I20" si="4">((SQRT((C14/1.645)^2+(F14/1.645)^2)))*1.645</f>
        <v>1634.7308646991407</v>
      </c>
    </row>
    <row r="15" spans="1:9" ht="28.8" x14ac:dyDescent="0.3">
      <c r="A15" s="32" t="str">
        <f>Total!A15</f>
        <v>Same state as current residence and residence 1 year ago</v>
      </c>
      <c r="B15" s="46">
        <v>3876</v>
      </c>
      <c r="C15" s="47">
        <v>549</v>
      </c>
      <c r="D15" s="19">
        <f>B15/B$14</f>
        <v>0.28802853533477002</v>
      </c>
      <c r="E15" s="48">
        <v>5135</v>
      </c>
      <c r="F15" s="48">
        <v>634</v>
      </c>
      <c r="G15" s="19">
        <f>E15/E$14</f>
        <v>0.30402605091770279</v>
      </c>
      <c r="H15" s="17">
        <f t="shared" si="3"/>
        <v>-1259</v>
      </c>
      <c r="I15" s="22">
        <f t="shared" si="4"/>
        <v>838.66381822515746</v>
      </c>
    </row>
    <row r="16" spans="1:9" ht="28.8" x14ac:dyDescent="0.3">
      <c r="A16" s="32" t="str">
        <f>Total!A16</f>
        <v>Same state as current residence, different state from residence 1 year ago</v>
      </c>
      <c r="B16" s="46">
        <v>0</v>
      </c>
      <c r="C16" s="47">
        <v>0</v>
      </c>
      <c r="D16" s="19">
        <f t="shared" ref="D16:D32" si="5">B16/B$14</f>
        <v>0</v>
      </c>
      <c r="E16" s="48">
        <v>0</v>
      </c>
      <c r="F16" s="48">
        <v>0</v>
      </c>
      <c r="G16" s="19">
        <f t="shared" ref="G16:G32" si="6">E16/E$14</f>
        <v>0</v>
      </c>
      <c r="H16" s="17">
        <f t="shared" si="3"/>
        <v>0</v>
      </c>
      <c r="I16" s="22">
        <f t="shared" si="4"/>
        <v>0</v>
      </c>
    </row>
    <row r="17" spans="1:9" ht="28.8" x14ac:dyDescent="0.3">
      <c r="A17" s="32" t="str">
        <f>Total!A17</f>
        <v>Different state than current residence, same state as residence 1 year ago</v>
      </c>
      <c r="B17" s="46">
        <v>0</v>
      </c>
      <c r="C17" s="47">
        <v>0</v>
      </c>
      <c r="D17" s="19">
        <f t="shared" si="5"/>
        <v>0</v>
      </c>
      <c r="E17" s="48">
        <v>0</v>
      </c>
      <c r="F17" s="48">
        <v>0</v>
      </c>
      <c r="G17" s="19">
        <f t="shared" si="6"/>
        <v>0</v>
      </c>
      <c r="H17" s="17">
        <f t="shared" si="3"/>
        <v>0</v>
      </c>
      <c r="I17" s="22">
        <f t="shared" si="4"/>
        <v>0</v>
      </c>
    </row>
    <row r="18" spans="1:9" ht="28.8" x14ac:dyDescent="0.3">
      <c r="A18" s="32" t="str">
        <f>Total!A18</f>
        <v>Different state than current residence or residence 1 year ago</v>
      </c>
      <c r="B18" s="46">
        <v>5172</v>
      </c>
      <c r="C18" s="47">
        <v>691</v>
      </c>
      <c r="D18" s="19">
        <f t="shared" si="5"/>
        <v>0.38433529018354762</v>
      </c>
      <c r="E18" s="48">
        <v>6045</v>
      </c>
      <c r="F18" s="48">
        <v>673</v>
      </c>
      <c r="G18" s="19">
        <f t="shared" si="6"/>
        <v>0.35790408525754885</v>
      </c>
      <c r="H18" s="17">
        <f t="shared" si="3"/>
        <v>-873</v>
      </c>
      <c r="I18" s="22">
        <f t="shared" si="4"/>
        <v>964.57762777290259</v>
      </c>
    </row>
    <row r="19" spans="1:9" x14ac:dyDescent="0.3">
      <c r="A19" s="32" t="str">
        <f>Total!A19</f>
        <v>Born in U.S. Island Area</v>
      </c>
      <c r="B19" s="46">
        <v>17</v>
      </c>
      <c r="C19" s="47">
        <v>27</v>
      </c>
      <c r="D19" s="19">
        <f t="shared" si="5"/>
        <v>1.2632830497139036E-3</v>
      </c>
      <c r="E19" s="48">
        <v>0</v>
      </c>
      <c r="F19" s="48">
        <v>0</v>
      </c>
      <c r="G19" s="19">
        <f t="shared" si="6"/>
        <v>0</v>
      </c>
      <c r="H19" s="17">
        <f t="shared" si="3"/>
        <v>17</v>
      </c>
      <c r="I19" s="22">
        <f t="shared" si="4"/>
        <v>27</v>
      </c>
    </row>
    <row r="20" spans="1:9" x14ac:dyDescent="0.3">
      <c r="A20" s="32" t="str">
        <f>Total!A20</f>
        <v>Born in Germany</v>
      </c>
      <c r="B20" s="46">
        <v>50</v>
      </c>
      <c r="C20" s="47">
        <v>46</v>
      </c>
      <c r="D20" s="19">
        <f t="shared" si="5"/>
        <v>3.7155383815114808E-3</v>
      </c>
      <c r="E20" s="48">
        <v>16</v>
      </c>
      <c r="F20" s="48">
        <v>18</v>
      </c>
      <c r="G20" s="19">
        <f t="shared" si="6"/>
        <v>9.4730609828300768E-4</v>
      </c>
      <c r="H20" s="17">
        <f t="shared" si="3"/>
        <v>34</v>
      </c>
      <c r="I20" s="22">
        <f t="shared" si="4"/>
        <v>49.396356140913873</v>
      </c>
    </row>
    <row r="21" spans="1:9" s="5" customFormat="1" x14ac:dyDescent="0.3">
      <c r="A21" s="32" t="str">
        <f>Total!A21</f>
        <v>Born in remainder of Europe</v>
      </c>
      <c r="B21" s="46">
        <v>334</v>
      </c>
      <c r="C21" s="47">
        <v>139</v>
      </c>
      <c r="D21" s="19">
        <f t="shared" si="5"/>
        <v>2.4819796388496695E-2</v>
      </c>
      <c r="E21" s="48">
        <v>284</v>
      </c>
      <c r="F21" s="48">
        <v>142</v>
      </c>
      <c r="G21" s="19">
        <f t="shared" si="6"/>
        <v>1.6814683244523388E-2</v>
      </c>
      <c r="H21" s="17">
        <f t="shared" ref="H21:H32" si="7">B21-E21</f>
        <v>50</v>
      </c>
      <c r="I21" s="22">
        <f t="shared" ref="I21:I32" si="8">((SQRT((C21/1.645)^2+(F21/1.645)^2)))*1.645</f>
        <v>198.70832896484234</v>
      </c>
    </row>
    <row r="22" spans="1:9" s="5" customFormat="1" ht="28.8" x14ac:dyDescent="0.3">
      <c r="A22" s="32" t="str">
        <f>Total!A22</f>
        <v>Born in China (People's Republic, Hong Kong, Macau, Paracel Islands, or Taiwan)</v>
      </c>
      <c r="B22" s="46">
        <v>316</v>
      </c>
      <c r="C22" s="47">
        <v>246</v>
      </c>
      <c r="D22" s="19">
        <f t="shared" si="5"/>
        <v>2.348220257115256E-2</v>
      </c>
      <c r="E22" s="48">
        <v>168</v>
      </c>
      <c r="F22" s="48">
        <v>77</v>
      </c>
      <c r="G22" s="19">
        <f t="shared" si="6"/>
        <v>9.9467140319715805E-3</v>
      </c>
      <c r="H22" s="17">
        <f t="shared" si="7"/>
        <v>148</v>
      </c>
      <c r="I22" s="22">
        <f t="shared" si="8"/>
        <v>257.76927667974712</v>
      </c>
    </row>
    <row r="23" spans="1:9" s="5" customFormat="1" x14ac:dyDescent="0.3">
      <c r="A23" s="32" t="str">
        <f>Total!A23</f>
        <v>Born in India</v>
      </c>
      <c r="B23" s="46">
        <v>210</v>
      </c>
      <c r="C23" s="47">
        <v>145</v>
      </c>
      <c r="D23" s="19">
        <f t="shared" si="5"/>
        <v>1.560526120234822E-2</v>
      </c>
      <c r="E23" s="48">
        <v>389</v>
      </c>
      <c r="F23" s="48">
        <v>190</v>
      </c>
      <c r="G23" s="19">
        <f t="shared" si="6"/>
        <v>2.3031379514505623E-2</v>
      </c>
      <c r="H23" s="17">
        <f t="shared" si="7"/>
        <v>-179</v>
      </c>
      <c r="I23" s="22">
        <f t="shared" si="8"/>
        <v>239.00836805434238</v>
      </c>
    </row>
    <row r="24" spans="1:9" s="5" customFormat="1" x14ac:dyDescent="0.3">
      <c r="A24" s="32" t="str">
        <f>Total!A24</f>
        <v>Born in the Philippines</v>
      </c>
      <c r="B24" s="46">
        <v>26</v>
      </c>
      <c r="C24" s="47">
        <v>30</v>
      </c>
      <c r="D24" s="19">
        <f t="shared" si="5"/>
        <v>1.9320799583859702E-3</v>
      </c>
      <c r="E24" s="48">
        <v>201</v>
      </c>
      <c r="F24" s="48">
        <v>103</v>
      </c>
      <c r="G24" s="19">
        <f t="shared" si="6"/>
        <v>1.1900532859680284E-2</v>
      </c>
      <c r="H24" s="17">
        <f t="shared" si="7"/>
        <v>-175</v>
      </c>
      <c r="I24" s="22">
        <f t="shared" si="8"/>
        <v>107.28000745712127</v>
      </c>
    </row>
    <row r="25" spans="1:9" s="5" customFormat="1" x14ac:dyDescent="0.3">
      <c r="A25" s="32" t="str">
        <f>Total!A25</f>
        <v>Born in remainder of Asia</v>
      </c>
      <c r="B25" s="46">
        <v>370</v>
      </c>
      <c r="C25" s="47">
        <v>136</v>
      </c>
      <c r="D25" s="19">
        <f t="shared" si="5"/>
        <v>2.7494984023184961E-2</v>
      </c>
      <c r="E25" s="48">
        <v>807</v>
      </c>
      <c r="F25" s="48">
        <v>248</v>
      </c>
      <c r="G25" s="19">
        <f t="shared" si="6"/>
        <v>4.7779751332149199E-2</v>
      </c>
      <c r="H25" s="17">
        <f t="shared" si="7"/>
        <v>-437</v>
      </c>
      <c r="I25" s="22">
        <f t="shared" si="8"/>
        <v>282.84271247461902</v>
      </c>
    </row>
    <row r="26" spans="1:9" s="5" customFormat="1" x14ac:dyDescent="0.3">
      <c r="A26" s="32" t="str">
        <f>Total!A26</f>
        <v>Born in Northern America</v>
      </c>
      <c r="B26" s="46">
        <v>14</v>
      </c>
      <c r="C26" s="47">
        <v>18</v>
      </c>
      <c r="D26" s="19">
        <f t="shared" si="5"/>
        <v>1.0403507468232146E-3</v>
      </c>
      <c r="E26" s="48">
        <v>94</v>
      </c>
      <c r="F26" s="48">
        <v>82</v>
      </c>
      <c r="G26" s="19">
        <f t="shared" si="6"/>
        <v>5.5654233274126698E-3</v>
      </c>
      <c r="H26" s="17">
        <f t="shared" si="7"/>
        <v>-80</v>
      </c>
      <c r="I26" s="22">
        <f t="shared" si="8"/>
        <v>83.952367447261437</v>
      </c>
    </row>
    <row r="27" spans="1:9" s="5" customFormat="1" x14ac:dyDescent="0.3">
      <c r="A27" s="32" t="str">
        <f>Total!A27</f>
        <v>Born in Mexico</v>
      </c>
      <c r="B27" s="46">
        <v>229</v>
      </c>
      <c r="C27" s="47">
        <v>135</v>
      </c>
      <c r="D27" s="19">
        <f t="shared" si="5"/>
        <v>1.7017165787322583E-2</v>
      </c>
      <c r="E27" s="48">
        <v>231</v>
      </c>
      <c r="F27" s="48">
        <v>200</v>
      </c>
      <c r="G27" s="19">
        <f t="shared" si="6"/>
        <v>1.3676731793960924E-2</v>
      </c>
      <c r="H27" s="17">
        <f t="shared" si="7"/>
        <v>-2</v>
      </c>
      <c r="I27" s="22">
        <f t="shared" si="8"/>
        <v>241.29857024027308</v>
      </c>
    </row>
    <row r="28" spans="1:9" s="5" customFormat="1" x14ac:dyDescent="0.3">
      <c r="A28" s="32" t="str">
        <f>Total!A28</f>
        <v>Born in remainder of Central America</v>
      </c>
      <c r="B28" s="46">
        <v>1393</v>
      </c>
      <c r="C28" s="47">
        <v>457</v>
      </c>
      <c r="D28" s="19">
        <f t="shared" si="5"/>
        <v>0.10351489930890986</v>
      </c>
      <c r="E28" s="48">
        <v>1261</v>
      </c>
      <c r="F28" s="48">
        <v>361</v>
      </c>
      <c r="G28" s="19">
        <f t="shared" si="6"/>
        <v>7.465956187092955E-2</v>
      </c>
      <c r="H28" s="17">
        <f t="shared" si="7"/>
        <v>132</v>
      </c>
      <c r="I28" s="22">
        <f t="shared" si="8"/>
        <v>582.38303546720863</v>
      </c>
    </row>
    <row r="29" spans="1:9" s="5" customFormat="1" x14ac:dyDescent="0.3">
      <c r="A29" s="32" t="str">
        <f>Total!A29</f>
        <v>Born in the Caribbean</v>
      </c>
      <c r="B29" s="46">
        <v>348</v>
      </c>
      <c r="C29" s="47">
        <v>148</v>
      </c>
      <c r="D29" s="19">
        <f t="shared" si="5"/>
        <v>2.5860147135319908E-2</v>
      </c>
      <c r="E29" s="48">
        <v>604</v>
      </c>
      <c r="F29" s="48">
        <v>187</v>
      </c>
      <c r="G29" s="19">
        <f t="shared" si="6"/>
        <v>3.5760805210183544E-2</v>
      </c>
      <c r="H29" s="17">
        <f t="shared" si="7"/>
        <v>-256</v>
      </c>
      <c r="I29" s="22">
        <f t="shared" si="8"/>
        <v>238.48060717802616</v>
      </c>
    </row>
    <row r="30" spans="1:9" s="5" customFormat="1" x14ac:dyDescent="0.3">
      <c r="A30" s="42" t="str">
        <f>Total!A30</f>
        <v>Born in South America</v>
      </c>
      <c r="B30" s="46">
        <v>191</v>
      </c>
      <c r="C30" s="47">
        <v>130</v>
      </c>
      <c r="D30" s="19">
        <f t="shared" si="5"/>
        <v>1.4193356617373858E-2</v>
      </c>
      <c r="E30" s="48">
        <v>298</v>
      </c>
      <c r="F30" s="48">
        <v>149</v>
      </c>
      <c r="G30" s="19">
        <f t="shared" si="6"/>
        <v>1.7643576080521018E-2</v>
      </c>
      <c r="H30" s="17">
        <f t="shared" si="7"/>
        <v>-107</v>
      </c>
      <c r="I30" s="22">
        <f t="shared" si="8"/>
        <v>197.73972792537165</v>
      </c>
    </row>
    <row r="31" spans="1:9" s="5" customFormat="1" x14ac:dyDescent="0.3">
      <c r="A31" s="40" t="str">
        <f>Total!A31</f>
        <v>Born in Africa</v>
      </c>
      <c r="B31" s="46">
        <v>879</v>
      </c>
      <c r="C31" s="47">
        <v>308</v>
      </c>
      <c r="D31" s="19">
        <f t="shared" si="5"/>
        <v>6.5319164746971831E-2</v>
      </c>
      <c r="E31" s="48">
        <v>1357</v>
      </c>
      <c r="F31" s="48">
        <v>431</v>
      </c>
      <c r="G31" s="19">
        <f t="shared" si="6"/>
        <v>8.0343398460627588E-2</v>
      </c>
      <c r="H31" s="17">
        <f t="shared" si="7"/>
        <v>-478</v>
      </c>
      <c r="I31" s="22">
        <f t="shared" si="8"/>
        <v>529.74050251042729</v>
      </c>
    </row>
    <row r="32" spans="1:9" s="5" customFormat="1" x14ac:dyDescent="0.3">
      <c r="A32" s="42" t="str">
        <f>Total!A32</f>
        <v>Born in Oceania or At Sea</v>
      </c>
      <c r="B32" s="46">
        <v>32</v>
      </c>
      <c r="C32" s="47">
        <v>39</v>
      </c>
      <c r="D32" s="19">
        <f t="shared" si="5"/>
        <v>2.3779445641673477E-3</v>
      </c>
      <c r="E32" s="48">
        <v>0</v>
      </c>
      <c r="F32" s="48">
        <v>0</v>
      </c>
      <c r="G32" s="19">
        <f t="shared" si="6"/>
        <v>0</v>
      </c>
      <c r="H32" s="17">
        <f t="shared" si="7"/>
        <v>32</v>
      </c>
      <c r="I32" s="22">
        <f t="shared" si="8"/>
        <v>39</v>
      </c>
    </row>
    <row r="33" spans="1:9" x14ac:dyDescent="0.3">
      <c r="A33" s="43"/>
      <c r="B33" s="17" t="s">
        <v>43</v>
      </c>
      <c r="C33" s="18" t="s">
        <v>43</v>
      </c>
      <c r="D33" s="23"/>
      <c r="E33" s="17" t="s">
        <v>43</v>
      </c>
      <c r="F33" s="18" t="s">
        <v>43</v>
      </c>
      <c r="G33" s="23"/>
      <c r="H33" s="36"/>
      <c r="I33" s="37"/>
    </row>
    <row r="34" spans="1:9" x14ac:dyDescent="0.3">
      <c r="A34" s="30" t="str">
        <f>Total!A34</f>
        <v>Years in the United States:</v>
      </c>
      <c r="B34" s="17" t="s">
        <v>43</v>
      </c>
      <c r="C34" s="18" t="s">
        <v>43</v>
      </c>
      <c r="D34" s="13"/>
      <c r="E34" s="17" t="s">
        <v>43</v>
      </c>
      <c r="F34" s="18" t="s">
        <v>43</v>
      </c>
      <c r="G34" s="13"/>
      <c r="H34" s="4"/>
      <c r="I34" s="13"/>
    </row>
    <row r="35" spans="1:9" x14ac:dyDescent="0.3">
      <c r="A35" s="31" t="str">
        <f>Total!A35</f>
        <v>Total</v>
      </c>
      <c r="B35" s="17">
        <v>13457</v>
      </c>
      <c r="C35" s="18">
        <v>1149</v>
      </c>
      <c r="D35" s="19">
        <f>B35/B$35</f>
        <v>1</v>
      </c>
      <c r="E35" s="17">
        <v>16890</v>
      </c>
      <c r="F35" s="18">
        <v>1219</v>
      </c>
      <c r="G35" s="19">
        <f>E35/E$35</f>
        <v>1</v>
      </c>
      <c r="H35" s="17">
        <f t="shared" ref="H35:H39" si="9">B35-E35</f>
        <v>-3433</v>
      </c>
      <c r="I35" s="22">
        <f t="shared" ref="I35:I39" si="10">((SQRT((C35/1.645)^2+(F35/1.645)^2)))*1.645</f>
        <v>1675.160290837865</v>
      </c>
    </row>
    <row r="36" spans="1:9" ht="28.8" x14ac:dyDescent="0.3">
      <c r="A36" s="32" t="str">
        <f>Total!A36</f>
        <v>Born in the United States (or Puerto Rico for those living in Puerto Rico)</v>
      </c>
      <c r="B36" s="17">
        <v>9020</v>
      </c>
      <c r="C36" s="18">
        <v>944</v>
      </c>
      <c r="D36" s="19">
        <f t="shared" ref="D36:D39" si="11">B36/B$35</f>
        <v>0.67028312402467116</v>
      </c>
      <c r="E36" s="17">
        <v>11144</v>
      </c>
      <c r="F36" s="18">
        <v>1013</v>
      </c>
      <c r="G36" s="19">
        <f t="shared" ref="G36:G39" si="12">E36/E$35</f>
        <v>0.6597986974541149</v>
      </c>
      <c r="H36" s="17">
        <f t="shared" si="9"/>
        <v>-2124</v>
      </c>
      <c r="I36" s="22">
        <f t="shared" si="10"/>
        <v>1384.6678302033306</v>
      </c>
    </row>
    <row r="37" spans="1:9" ht="28.8" x14ac:dyDescent="0.3">
      <c r="A37" s="32" t="str">
        <f>Total!A37</f>
        <v>Entered the United States (or Puerto Rico) 5 years ago or less</v>
      </c>
      <c r="B37" s="17">
        <v>1285</v>
      </c>
      <c r="C37" s="18">
        <v>369</v>
      </c>
      <c r="D37" s="19">
        <f t="shared" si="11"/>
        <v>9.5489336404845068E-2</v>
      </c>
      <c r="E37" s="17">
        <v>1560</v>
      </c>
      <c r="F37" s="18">
        <v>420</v>
      </c>
      <c r="G37" s="19">
        <f t="shared" si="12"/>
        <v>9.236234458259325E-2</v>
      </c>
      <c r="H37" s="17">
        <f t="shared" si="9"/>
        <v>-275</v>
      </c>
      <c r="I37" s="22">
        <f t="shared" si="10"/>
        <v>559.07155177132734</v>
      </c>
    </row>
    <row r="38" spans="1:9" ht="28.8" x14ac:dyDescent="0.3">
      <c r="A38" s="32" t="str">
        <f>Total!A38</f>
        <v xml:space="preserve"> Entered the United States (or Puerto Rico) 6 to 15 years ago</v>
      </c>
      <c r="B38" s="17">
        <v>1652</v>
      </c>
      <c r="C38" s="18">
        <v>425</v>
      </c>
      <c r="D38" s="19">
        <f t="shared" si="11"/>
        <v>0.12276138812513933</v>
      </c>
      <c r="E38" s="17">
        <v>2306</v>
      </c>
      <c r="F38" s="18">
        <v>398</v>
      </c>
      <c r="G38" s="19">
        <f t="shared" si="12"/>
        <v>0.13653049141503848</v>
      </c>
      <c r="H38" s="17">
        <f t="shared" si="9"/>
        <v>-654</v>
      </c>
      <c r="I38" s="22">
        <f t="shared" si="10"/>
        <v>582.26196853306499</v>
      </c>
    </row>
    <row r="39" spans="1:9" ht="28.8" x14ac:dyDescent="0.3">
      <c r="A39" s="44" t="str">
        <f>Total!A39</f>
        <v>Entered the United States (or Puerto Rico) 16 years ago or more</v>
      </c>
      <c r="B39" s="25">
        <v>1500</v>
      </c>
      <c r="C39" s="26">
        <v>336</v>
      </c>
      <c r="D39" s="27">
        <f t="shared" si="11"/>
        <v>0.11146615144534443</v>
      </c>
      <c r="E39" s="25">
        <v>1880</v>
      </c>
      <c r="F39" s="26">
        <v>351</v>
      </c>
      <c r="G39" s="27">
        <f t="shared" si="12"/>
        <v>0.11130846654825341</v>
      </c>
      <c r="H39" s="25">
        <f t="shared" si="9"/>
        <v>-380</v>
      </c>
      <c r="I39" s="28">
        <f t="shared" si="10"/>
        <v>485.89813747327747</v>
      </c>
    </row>
    <row r="41" spans="1:9" x14ac:dyDescent="0.3">
      <c r="A41" s="7" t="s">
        <v>7</v>
      </c>
    </row>
    <row r="42" spans="1:9" ht="30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2:I2"/>
    <mergeCell ref="B3:I3"/>
    <mergeCell ref="A43:I43"/>
    <mergeCell ref="A44:I44"/>
    <mergeCell ref="A45:I45"/>
    <mergeCell ref="A42:I42"/>
    <mergeCell ref="B5:D5"/>
    <mergeCell ref="E5:G5"/>
    <mergeCell ref="H5:I5"/>
  </mergeCells>
  <pageMargins left="0.7" right="0.7" top="0.5" bottom="0.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B1" sqref="B1:I1048576"/>
    </sheetView>
  </sheetViews>
  <sheetFormatPr defaultColWidth="8.88671875" defaultRowHeight="14.4" x14ac:dyDescent="0.3"/>
  <cols>
    <col min="1" max="1" width="48" style="5" customWidth="1"/>
    <col min="2" max="9" width="12.77734375" style="5" customWidth="1"/>
    <col min="10" max="16384" width="8.88671875" style="5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Intra!A3</f>
        <v>Montgomery County</v>
      </c>
      <c r="B3" s="55" t="s">
        <v>47</v>
      </c>
      <c r="C3" s="55"/>
      <c r="D3" s="55"/>
      <c r="E3" s="55"/>
      <c r="F3" s="55"/>
      <c r="G3" s="55"/>
      <c r="H3" s="55"/>
      <c r="I3" s="5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48">
        <v>33723</v>
      </c>
      <c r="C8" s="48">
        <v>1791</v>
      </c>
      <c r="D8" s="19">
        <f t="shared" ref="D8" si="0">B8/B$8</f>
        <v>1</v>
      </c>
      <c r="E8" s="48">
        <v>27451</v>
      </c>
      <c r="F8" s="48">
        <v>1601</v>
      </c>
      <c r="G8" s="19">
        <f t="shared" ref="G8" si="1">E8/E$8</f>
        <v>1</v>
      </c>
      <c r="H8" s="38">
        <f t="shared" ref="H8:H11" si="2">B8-E8</f>
        <v>6272</v>
      </c>
      <c r="I8" s="39">
        <f t="shared" ref="I8:I11" si="3">((SQRT((C8/1.645)^2+(F8/1.645)^2)))*1.645</f>
        <v>2402.2660135796787</v>
      </c>
    </row>
    <row r="9" spans="1:9" x14ac:dyDescent="0.3">
      <c r="A9" s="32" t="str">
        <f>Total!A9</f>
        <v>Speak only English</v>
      </c>
      <c r="B9" s="48">
        <v>24084</v>
      </c>
      <c r="C9" s="48">
        <v>1504</v>
      </c>
      <c r="D9" s="19">
        <f>B9/B$8</f>
        <v>0.71417133706965574</v>
      </c>
      <c r="E9" s="48">
        <v>19886</v>
      </c>
      <c r="F9" s="48">
        <v>1397</v>
      </c>
      <c r="G9" s="19">
        <f>E9/E$8</f>
        <v>0.72441805398710435</v>
      </c>
      <c r="H9" s="38">
        <f t="shared" si="2"/>
        <v>4198</v>
      </c>
      <c r="I9" s="39">
        <f t="shared" si="3"/>
        <v>2052.7116212463943</v>
      </c>
    </row>
    <row r="10" spans="1:9" ht="28.8" x14ac:dyDescent="0.3">
      <c r="A10" s="32" t="str">
        <f>Total!A10</f>
        <v>Speak a language other than English, speak English "very well"</v>
      </c>
      <c r="B10" s="48">
        <v>6727</v>
      </c>
      <c r="C10" s="48">
        <v>774</v>
      </c>
      <c r="D10" s="19">
        <f>B10/B$8</f>
        <v>0.19947810099931798</v>
      </c>
      <c r="E10" s="48">
        <v>5258</v>
      </c>
      <c r="F10" s="48">
        <v>630</v>
      </c>
      <c r="G10" s="19">
        <f>E10/E$8</f>
        <v>0.19154129175622017</v>
      </c>
      <c r="H10" s="38">
        <f t="shared" si="2"/>
        <v>1469</v>
      </c>
      <c r="I10" s="39">
        <f t="shared" si="3"/>
        <v>997.98597184529615</v>
      </c>
    </row>
    <row r="11" spans="1:9" ht="28.8" x14ac:dyDescent="0.3">
      <c r="A11" s="32" t="str">
        <f>Total!A11</f>
        <v>Speak a language other than English, speak English less than "very well"</v>
      </c>
      <c r="B11" s="48">
        <v>2912</v>
      </c>
      <c r="C11" s="48">
        <v>589</v>
      </c>
      <c r="D11" s="19">
        <f>B11/B$8</f>
        <v>8.6350561931026304E-2</v>
      </c>
      <c r="E11" s="48">
        <v>2307</v>
      </c>
      <c r="F11" s="48">
        <v>466</v>
      </c>
      <c r="G11" s="19">
        <f>E11/E$8</f>
        <v>8.4040654256675534E-2</v>
      </c>
      <c r="H11" s="38">
        <f t="shared" si="2"/>
        <v>605</v>
      </c>
      <c r="I11" s="39">
        <f t="shared" si="3"/>
        <v>751.05059749660006</v>
      </c>
    </row>
    <row r="12" spans="1:9" x14ac:dyDescent="0.3">
      <c r="A12" s="21"/>
      <c r="B12" s="17" t="s">
        <v>43</v>
      </c>
      <c r="C12" s="18" t="s">
        <v>43</v>
      </c>
      <c r="D12" s="22"/>
      <c r="E12" s="17" t="s">
        <v>43</v>
      </c>
      <c r="F12" s="18" t="s">
        <v>43</v>
      </c>
      <c r="G12" s="22"/>
      <c r="H12" s="17"/>
      <c r="I12" s="22"/>
    </row>
    <row r="13" spans="1:9" x14ac:dyDescent="0.3">
      <c r="A13" s="11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1" t="str">
        <f>Total!A14</f>
        <v>Total</v>
      </c>
      <c r="B14" s="48">
        <v>35891</v>
      </c>
      <c r="C14" s="48">
        <v>1769</v>
      </c>
      <c r="D14" s="19">
        <f>B14/B$14</f>
        <v>1</v>
      </c>
      <c r="E14" s="48">
        <v>28894</v>
      </c>
      <c r="F14" s="48">
        <v>1572</v>
      </c>
      <c r="G14" s="19">
        <f>E14/E$14</f>
        <v>1</v>
      </c>
      <c r="H14" s="17">
        <f t="shared" ref="H14:H32" si="4">B14-E14</f>
        <v>6997</v>
      </c>
      <c r="I14" s="22">
        <f t="shared" ref="I14:I32" si="5">((SQRT((C14/1.645)^2+(F14/1.645)^2)))*1.645</f>
        <v>2366.5470627054938</v>
      </c>
    </row>
    <row r="15" spans="1:9" ht="28.8" x14ac:dyDescent="0.3">
      <c r="A15" s="32" t="str">
        <f>Total!A15</f>
        <v>Same state as current residence and residence 1 year ago</v>
      </c>
      <c r="B15" s="48">
        <v>0</v>
      </c>
      <c r="C15" s="48">
        <v>0</v>
      </c>
      <c r="D15" s="19">
        <f>B15/B$14</f>
        <v>0</v>
      </c>
      <c r="E15" s="48">
        <v>0</v>
      </c>
      <c r="F15" s="48">
        <v>0</v>
      </c>
      <c r="G15" s="19">
        <f>E15/E$14</f>
        <v>0</v>
      </c>
      <c r="H15" s="17">
        <f t="shared" si="4"/>
        <v>0</v>
      </c>
      <c r="I15" s="22">
        <f t="shared" si="5"/>
        <v>0</v>
      </c>
    </row>
    <row r="16" spans="1:9" ht="28.8" x14ac:dyDescent="0.3">
      <c r="A16" s="32" t="str">
        <f>Total!A16</f>
        <v>Same state as current residence, different state from residence 1 year ago</v>
      </c>
      <c r="B16" s="48">
        <v>3855</v>
      </c>
      <c r="C16" s="48">
        <v>528</v>
      </c>
      <c r="D16" s="19">
        <f t="shared" ref="D16:D32" si="6">B16/B$14</f>
        <v>0.10740854253155387</v>
      </c>
      <c r="E16" s="48">
        <v>4090</v>
      </c>
      <c r="F16" s="48">
        <v>551</v>
      </c>
      <c r="G16" s="19">
        <f t="shared" ref="G16:G32" si="7">E16/E$14</f>
        <v>0.14155187928289611</v>
      </c>
      <c r="H16" s="17">
        <f t="shared" si="4"/>
        <v>-235</v>
      </c>
      <c r="I16" s="22">
        <f t="shared" si="5"/>
        <v>763.14153339993231</v>
      </c>
    </row>
    <row r="17" spans="1:9" ht="28.8" x14ac:dyDescent="0.3">
      <c r="A17" s="32" t="str">
        <f>Total!A17</f>
        <v>Different state than current residence, same state as residence 1 year ago</v>
      </c>
      <c r="B17" s="48">
        <v>8701</v>
      </c>
      <c r="C17" s="48">
        <v>917</v>
      </c>
      <c r="D17" s="19">
        <f t="shared" si="6"/>
        <v>0.2424284639603243</v>
      </c>
      <c r="E17" s="48">
        <v>5917</v>
      </c>
      <c r="F17" s="48">
        <v>633</v>
      </c>
      <c r="G17" s="19">
        <f t="shared" si="7"/>
        <v>0.20478299993078147</v>
      </c>
      <c r="H17" s="17">
        <f t="shared" si="4"/>
        <v>2784</v>
      </c>
      <c r="I17" s="22">
        <f t="shared" si="5"/>
        <v>1114.2611902063179</v>
      </c>
    </row>
    <row r="18" spans="1:9" ht="28.8" x14ac:dyDescent="0.3">
      <c r="A18" s="32" t="str">
        <f>Total!A18</f>
        <v>Different state than current residence or residence 1 year ago</v>
      </c>
      <c r="B18" s="48">
        <v>13791</v>
      </c>
      <c r="C18" s="48">
        <v>1010</v>
      </c>
      <c r="D18" s="19">
        <f t="shared" si="6"/>
        <v>0.3842467470953721</v>
      </c>
      <c r="E18" s="48">
        <v>12282</v>
      </c>
      <c r="F18" s="48">
        <v>1083</v>
      </c>
      <c r="G18" s="19">
        <f t="shared" si="7"/>
        <v>0.42507094898594866</v>
      </c>
      <c r="H18" s="17">
        <f t="shared" si="4"/>
        <v>1509</v>
      </c>
      <c r="I18" s="22">
        <f t="shared" si="5"/>
        <v>1480.8744038573966</v>
      </c>
    </row>
    <row r="19" spans="1:9" x14ac:dyDescent="0.3">
      <c r="A19" s="32" t="str">
        <f>Total!A19</f>
        <v>Born in U.S. Island Area</v>
      </c>
      <c r="B19" s="48">
        <v>46</v>
      </c>
      <c r="C19" s="48">
        <v>75</v>
      </c>
      <c r="D19" s="19">
        <f t="shared" si="6"/>
        <v>1.2816583544621215E-3</v>
      </c>
      <c r="E19" s="48">
        <v>35</v>
      </c>
      <c r="F19" s="48">
        <v>30</v>
      </c>
      <c r="G19" s="19">
        <f t="shared" si="7"/>
        <v>1.2113241503426317E-3</v>
      </c>
      <c r="H19" s="17">
        <f t="shared" si="4"/>
        <v>11</v>
      </c>
      <c r="I19" s="22">
        <f t="shared" si="5"/>
        <v>80.777472107017559</v>
      </c>
    </row>
    <row r="20" spans="1:9" x14ac:dyDescent="0.3">
      <c r="A20" s="32" t="str">
        <f>Total!A20</f>
        <v>Born in Germany</v>
      </c>
      <c r="B20" s="48">
        <v>209</v>
      </c>
      <c r="C20" s="48">
        <v>115</v>
      </c>
      <c r="D20" s="19">
        <f t="shared" si="6"/>
        <v>5.8231868713605082E-3</v>
      </c>
      <c r="E20" s="48">
        <v>189</v>
      </c>
      <c r="F20" s="48">
        <v>104</v>
      </c>
      <c r="G20" s="19">
        <f t="shared" si="7"/>
        <v>6.541150411850211E-3</v>
      </c>
      <c r="H20" s="17">
        <f t="shared" si="4"/>
        <v>20</v>
      </c>
      <c r="I20" s="22">
        <f t="shared" si="5"/>
        <v>155.05160431288675</v>
      </c>
    </row>
    <row r="21" spans="1:9" x14ac:dyDescent="0.3">
      <c r="A21" s="32" t="str">
        <f>Total!A21</f>
        <v>Born in remainder of Europe</v>
      </c>
      <c r="B21" s="48">
        <v>897</v>
      </c>
      <c r="C21" s="48">
        <v>240</v>
      </c>
      <c r="D21" s="19">
        <f t="shared" si="6"/>
        <v>2.4992337912011369E-2</v>
      </c>
      <c r="E21" s="48">
        <v>603</v>
      </c>
      <c r="F21" s="48">
        <v>179</v>
      </c>
      <c r="G21" s="19">
        <f t="shared" si="7"/>
        <v>2.0869384647331627E-2</v>
      </c>
      <c r="H21" s="17">
        <f t="shared" si="4"/>
        <v>294</v>
      </c>
      <c r="I21" s="22">
        <f t="shared" si="5"/>
        <v>299.40106880236755</v>
      </c>
    </row>
    <row r="22" spans="1:9" ht="28.8" x14ac:dyDescent="0.3">
      <c r="A22" s="32" t="str">
        <f>Total!A22</f>
        <v>Born in China (People's Republic, Hong Kong, Macau, Paracel Islands, or Taiwan)</v>
      </c>
      <c r="B22" s="48">
        <v>1157</v>
      </c>
      <c r="C22" s="48">
        <v>297</v>
      </c>
      <c r="D22" s="19">
        <f t="shared" si="6"/>
        <v>3.2236493828536404E-2</v>
      </c>
      <c r="E22" s="48">
        <v>502</v>
      </c>
      <c r="F22" s="48">
        <v>164</v>
      </c>
      <c r="G22" s="19">
        <f t="shared" si="7"/>
        <v>1.7373849242057173E-2</v>
      </c>
      <c r="H22" s="17">
        <f t="shared" si="4"/>
        <v>655</v>
      </c>
      <c r="I22" s="22">
        <f t="shared" si="5"/>
        <v>339.27127788835884</v>
      </c>
    </row>
    <row r="23" spans="1:9" x14ac:dyDescent="0.3">
      <c r="A23" s="32" t="str">
        <f>Total!A23</f>
        <v>Born in India</v>
      </c>
      <c r="B23" s="48">
        <v>1155</v>
      </c>
      <c r="C23" s="48">
        <v>344</v>
      </c>
      <c r="D23" s="19">
        <f t="shared" si="6"/>
        <v>3.2180769552255441E-2</v>
      </c>
      <c r="E23" s="48">
        <v>607</v>
      </c>
      <c r="F23" s="48">
        <v>232</v>
      </c>
      <c r="G23" s="19">
        <f t="shared" si="7"/>
        <v>2.1007821693085068E-2</v>
      </c>
      <c r="H23" s="17">
        <f t="shared" si="4"/>
        <v>548</v>
      </c>
      <c r="I23" s="22">
        <f t="shared" si="5"/>
        <v>414.92167935647802</v>
      </c>
    </row>
    <row r="24" spans="1:9" x14ac:dyDescent="0.3">
      <c r="A24" s="32" t="str">
        <f>Total!A24</f>
        <v>Born in the Philippines</v>
      </c>
      <c r="B24" s="48">
        <v>250</v>
      </c>
      <c r="C24" s="48">
        <v>137</v>
      </c>
      <c r="D24" s="19">
        <f t="shared" si="6"/>
        <v>6.9655345351202248E-3</v>
      </c>
      <c r="E24" s="48">
        <v>461</v>
      </c>
      <c r="F24" s="48">
        <v>177</v>
      </c>
      <c r="G24" s="19">
        <f t="shared" si="7"/>
        <v>1.5954869523084378E-2</v>
      </c>
      <c r="H24" s="17">
        <f t="shared" si="4"/>
        <v>-211</v>
      </c>
      <c r="I24" s="22">
        <f t="shared" si="5"/>
        <v>223.82582514088941</v>
      </c>
    </row>
    <row r="25" spans="1:9" x14ac:dyDescent="0.3">
      <c r="A25" s="32" t="str">
        <f>Total!A25</f>
        <v>Born in remainder of Asia</v>
      </c>
      <c r="B25" s="48">
        <v>1981</v>
      </c>
      <c r="C25" s="48">
        <v>450</v>
      </c>
      <c r="D25" s="19">
        <f t="shared" si="6"/>
        <v>5.5194895656292667E-2</v>
      </c>
      <c r="E25" s="48">
        <v>1292</v>
      </c>
      <c r="F25" s="48">
        <v>356</v>
      </c>
      <c r="G25" s="19">
        <f t="shared" si="7"/>
        <v>4.4715165778362292E-2</v>
      </c>
      <c r="H25" s="17">
        <f t="shared" si="4"/>
        <v>689</v>
      </c>
      <c r="I25" s="22">
        <f t="shared" si="5"/>
        <v>573.79090268145592</v>
      </c>
    </row>
    <row r="26" spans="1:9" x14ac:dyDescent="0.3">
      <c r="A26" s="32" t="str">
        <f>Total!A26</f>
        <v>Born in Northern America</v>
      </c>
      <c r="B26" s="48">
        <v>149</v>
      </c>
      <c r="C26" s="48">
        <v>86</v>
      </c>
      <c r="D26" s="19">
        <f t="shared" si="6"/>
        <v>4.1514585829316546E-3</v>
      </c>
      <c r="E26" s="48">
        <v>179</v>
      </c>
      <c r="F26" s="48">
        <v>102</v>
      </c>
      <c r="G26" s="19">
        <f t="shared" si="7"/>
        <v>6.1950577974666018E-3</v>
      </c>
      <c r="H26" s="17">
        <f t="shared" si="4"/>
        <v>-30</v>
      </c>
      <c r="I26" s="22">
        <f t="shared" si="5"/>
        <v>133.41664064126331</v>
      </c>
    </row>
    <row r="27" spans="1:9" x14ac:dyDescent="0.3">
      <c r="A27" s="32" t="str">
        <f>Total!A27</f>
        <v>Born in Mexico</v>
      </c>
      <c r="B27" s="48">
        <v>144</v>
      </c>
      <c r="C27" s="48">
        <v>129</v>
      </c>
      <c r="D27" s="19">
        <f t="shared" si="6"/>
        <v>4.0121478922292494E-3</v>
      </c>
      <c r="E27" s="48">
        <v>242</v>
      </c>
      <c r="F27" s="48">
        <v>162</v>
      </c>
      <c r="G27" s="19">
        <f t="shared" si="7"/>
        <v>8.3754412680833393E-3</v>
      </c>
      <c r="H27" s="17">
        <f t="shared" si="4"/>
        <v>-98</v>
      </c>
      <c r="I27" s="22">
        <f t="shared" si="5"/>
        <v>207.0869382650678</v>
      </c>
    </row>
    <row r="28" spans="1:9" x14ac:dyDescent="0.3">
      <c r="A28" s="32" t="str">
        <f>Total!A28</f>
        <v>Born in remainder of Central America</v>
      </c>
      <c r="B28" s="48">
        <v>853</v>
      </c>
      <c r="C28" s="48">
        <v>396</v>
      </c>
      <c r="D28" s="19">
        <f t="shared" si="6"/>
        <v>2.3766403833830208E-2</v>
      </c>
      <c r="E28" s="48">
        <v>890</v>
      </c>
      <c r="F28" s="48">
        <v>414</v>
      </c>
      <c r="G28" s="19">
        <f t="shared" si="7"/>
        <v>3.0802242680141204E-2</v>
      </c>
      <c r="H28" s="17">
        <f t="shared" si="4"/>
        <v>-37</v>
      </c>
      <c r="I28" s="22">
        <f t="shared" si="5"/>
        <v>572.89789666222373</v>
      </c>
    </row>
    <row r="29" spans="1:9" x14ac:dyDescent="0.3">
      <c r="A29" s="32" t="str">
        <f>Total!A29</f>
        <v>Born in the Caribbean</v>
      </c>
      <c r="B29" s="48">
        <v>566</v>
      </c>
      <c r="C29" s="48">
        <v>301</v>
      </c>
      <c r="D29" s="19">
        <f t="shared" si="6"/>
        <v>1.5769970187512191E-2</v>
      </c>
      <c r="E29" s="48">
        <v>268</v>
      </c>
      <c r="F29" s="48">
        <v>115</v>
      </c>
      <c r="G29" s="19">
        <f t="shared" si="7"/>
        <v>9.2752820654807226E-3</v>
      </c>
      <c r="H29" s="17">
        <f t="shared" si="4"/>
        <v>298</v>
      </c>
      <c r="I29" s="22">
        <f t="shared" si="5"/>
        <v>322.22042145090677</v>
      </c>
    </row>
    <row r="30" spans="1:9" x14ac:dyDescent="0.3">
      <c r="A30" s="42" t="str">
        <f>Total!A30</f>
        <v>Born in South America</v>
      </c>
      <c r="B30" s="48">
        <v>919</v>
      </c>
      <c r="C30" s="48">
        <v>332</v>
      </c>
      <c r="D30" s="19">
        <f t="shared" si="6"/>
        <v>2.5605304951101946E-2</v>
      </c>
      <c r="E30" s="48">
        <v>562</v>
      </c>
      <c r="F30" s="48">
        <v>189</v>
      </c>
      <c r="G30" s="19">
        <f t="shared" si="7"/>
        <v>1.9450404928358828E-2</v>
      </c>
      <c r="H30" s="17">
        <f t="shared" si="4"/>
        <v>357</v>
      </c>
      <c r="I30" s="22">
        <f t="shared" si="5"/>
        <v>382.02748592215193</v>
      </c>
    </row>
    <row r="31" spans="1:9" x14ac:dyDescent="0.3">
      <c r="A31" s="40" t="str">
        <f>Total!A31</f>
        <v>Born in Africa</v>
      </c>
      <c r="B31" s="48">
        <v>1195</v>
      </c>
      <c r="C31" s="48">
        <v>321</v>
      </c>
      <c r="D31" s="19">
        <f t="shared" si="6"/>
        <v>3.3295255077874675E-2</v>
      </c>
      <c r="E31" s="48">
        <v>745</v>
      </c>
      <c r="F31" s="48">
        <v>226</v>
      </c>
      <c r="G31" s="19">
        <f t="shared" si="7"/>
        <v>2.5783899771578876E-2</v>
      </c>
      <c r="H31" s="17">
        <f t="shared" si="4"/>
        <v>450</v>
      </c>
      <c r="I31" s="22">
        <f t="shared" si="5"/>
        <v>392.57738090725502</v>
      </c>
    </row>
    <row r="32" spans="1:9" x14ac:dyDescent="0.3">
      <c r="A32" s="42" t="str">
        <f>Total!A32</f>
        <v>Born in Oceania or At Sea</v>
      </c>
      <c r="B32" s="48">
        <v>0</v>
      </c>
      <c r="C32" s="48">
        <v>0</v>
      </c>
      <c r="D32" s="19">
        <f t="shared" si="6"/>
        <v>0</v>
      </c>
      <c r="E32" s="48">
        <v>0</v>
      </c>
      <c r="F32" s="48">
        <v>0</v>
      </c>
      <c r="G32" s="19">
        <f t="shared" si="7"/>
        <v>0</v>
      </c>
      <c r="H32" s="17">
        <f t="shared" si="4"/>
        <v>0</v>
      </c>
      <c r="I32" s="22">
        <f t="shared" si="5"/>
        <v>0</v>
      </c>
    </row>
    <row r="33" spans="1:9" x14ac:dyDescent="0.3">
      <c r="A33" s="33"/>
      <c r="B33" s="17" t="s">
        <v>43</v>
      </c>
      <c r="C33" s="18" t="s">
        <v>43</v>
      </c>
      <c r="D33" s="23"/>
      <c r="E33" s="17" t="s">
        <v>43</v>
      </c>
      <c r="F33" s="18" t="s">
        <v>43</v>
      </c>
      <c r="G33" s="23"/>
      <c r="H33" s="36"/>
      <c r="I33" s="37"/>
    </row>
    <row r="34" spans="1:9" x14ac:dyDescent="0.3">
      <c r="A34" s="11" t="str">
        <f>Total!A34</f>
        <v>Years in the United States:</v>
      </c>
      <c r="B34" s="17" t="s">
        <v>43</v>
      </c>
      <c r="C34" s="18" t="s">
        <v>43</v>
      </c>
      <c r="D34" s="13"/>
      <c r="E34" s="17" t="s">
        <v>43</v>
      </c>
      <c r="F34" s="18" t="s">
        <v>43</v>
      </c>
      <c r="G34" s="13"/>
      <c r="H34" s="4"/>
      <c r="I34" s="13"/>
    </row>
    <row r="35" spans="1:9" x14ac:dyDescent="0.3">
      <c r="A35" s="14" t="str">
        <f>Total!A35</f>
        <v>Total</v>
      </c>
      <c r="B35" s="17">
        <v>35891</v>
      </c>
      <c r="C35" s="18">
        <v>1870</v>
      </c>
      <c r="D35" s="19">
        <f>B35/B$35</f>
        <v>1</v>
      </c>
      <c r="E35" s="17">
        <v>28894</v>
      </c>
      <c r="F35" s="18">
        <v>1695</v>
      </c>
      <c r="G35" s="19">
        <f>E35/E$35</f>
        <v>1</v>
      </c>
      <c r="H35" s="17">
        <f>B35-E35</f>
        <v>6997</v>
      </c>
      <c r="I35" s="22">
        <f t="shared" ref="I35:I39" si="8">((SQRT((C35/1.645)^2+(F35/1.645)^2)))*1.645</f>
        <v>2523.8710347400879</v>
      </c>
    </row>
    <row r="36" spans="1:9" ht="28.8" x14ac:dyDescent="0.3">
      <c r="A36" s="20" t="str">
        <f>Total!A36</f>
        <v>Born in the United States (or Puerto Rico for those living in Puerto Rico)</v>
      </c>
      <c r="B36" s="17">
        <v>26016</v>
      </c>
      <c r="C36" s="18">
        <v>1596</v>
      </c>
      <c r="D36" s="19">
        <f t="shared" ref="D36:D39" si="9">B36/B$35</f>
        <v>0.72486138586275106</v>
      </c>
      <c r="E36" s="17">
        <v>22196</v>
      </c>
      <c r="F36" s="18">
        <v>1520</v>
      </c>
      <c r="G36" s="19">
        <f t="shared" ref="G36:G39" si="10">E36/E$35</f>
        <v>0.76818716688585864</v>
      </c>
      <c r="H36" s="17">
        <f t="shared" ref="H36:H39" si="11">B36-E36</f>
        <v>3820</v>
      </c>
      <c r="I36" s="22">
        <f t="shared" si="8"/>
        <v>2204</v>
      </c>
    </row>
    <row r="37" spans="1:9" ht="28.8" x14ac:dyDescent="0.3">
      <c r="A37" s="20" t="str">
        <f>Total!A37</f>
        <v>Entered the United States (or Puerto Rico) 5 years ago or less</v>
      </c>
      <c r="B37" s="17">
        <v>2652</v>
      </c>
      <c r="C37" s="18">
        <v>581</v>
      </c>
      <c r="D37" s="19">
        <f t="shared" si="9"/>
        <v>7.3890390348555351E-2</v>
      </c>
      <c r="E37" s="17">
        <v>1570</v>
      </c>
      <c r="F37" s="18">
        <v>469</v>
      </c>
      <c r="G37" s="19">
        <f t="shared" si="10"/>
        <v>5.4336540458226619E-2</v>
      </c>
      <c r="H37" s="17">
        <f t="shared" si="11"/>
        <v>1082</v>
      </c>
      <c r="I37" s="22">
        <f t="shared" si="8"/>
        <v>746.67395829772988</v>
      </c>
    </row>
    <row r="38" spans="1:9" ht="28.8" x14ac:dyDescent="0.3">
      <c r="A38" s="20" t="str">
        <f>Total!A38</f>
        <v xml:space="preserve"> Entered the United States (or Puerto Rico) 6 to 15 years ago</v>
      </c>
      <c r="B38" s="17">
        <v>3782</v>
      </c>
      <c r="C38" s="18">
        <v>588</v>
      </c>
      <c r="D38" s="19">
        <f t="shared" si="9"/>
        <v>0.10537460644729876</v>
      </c>
      <c r="E38" s="17">
        <v>2390</v>
      </c>
      <c r="F38" s="18">
        <v>415</v>
      </c>
      <c r="G38" s="19">
        <f t="shared" si="10"/>
        <v>8.2716134837682559E-2</v>
      </c>
      <c r="H38" s="17">
        <f t="shared" si="11"/>
        <v>1392</v>
      </c>
      <c r="I38" s="22">
        <f t="shared" si="8"/>
        <v>719.70063220758675</v>
      </c>
    </row>
    <row r="39" spans="1:9" ht="28.8" x14ac:dyDescent="0.3">
      <c r="A39" s="24" t="str">
        <f>Total!A39</f>
        <v>Entered the United States (or Puerto Rico) 16 years ago or more</v>
      </c>
      <c r="B39" s="25">
        <v>3441</v>
      </c>
      <c r="C39" s="26">
        <v>514</v>
      </c>
      <c r="D39" s="27">
        <f t="shared" si="9"/>
        <v>9.5873617341394782E-2</v>
      </c>
      <c r="E39" s="25">
        <v>2738</v>
      </c>
      <c r="F39" s="26">
        <v>412</v>
      </c>
      <c r="G39" s="27">
        <f t="shared" si="10"/>
        <v>9.476015781823216E-2</v>
      </c>
      <c r="H39" s="25">
        <f t="shared" si="11"/>
        <v>703</v>
      </c>
      <c r="I39" s="28">
        <f t="shared" si="8"/>
        <v>658.7412238504586</v>
      </c>
    </row>
    <row r="41" spans="1:9" x14ac:dyDescent="0.3">
      <c r="A41" s="7" t="s">
        <v>8</v>
      </c>
    </row>
    <row r="42" spans="1:9" ht="28.2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B1" sqref="B1:I1048576"/>
    </sheetView>
  </sheetViews>
  <sheetFormatPr defaultColWidth="8.88671875" defaultRowHeight="14.4" x14ac:dyDescent="0.3"/>
  <cols>
    <col min="1" max="1" width="48" style="5" customWidth="1"/>
    <col min="2" max="9" width="13.109375" style="5" customWidth="1"/>
    <col min="10" max="16384" width="8.88671875" style="5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Intra!A3</f>
        <v>Montgomery County</v>
      </c>
      <c r="B3" s="55" t="s">
        <v>48</v>
      </c>
      <c r="C3" s="55"/>
      <c r="D3" s="55"/>
      <c r="E3" s="55"/>
      <c r="F3" s="55"/>
      <c r="G3" s="55"/>
      <c r="H3" s="55"/>
      <c r="I3" s="5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48">
        <v>15139</v>
      </c>
      <c r="C8" s="48">
        <v>1256</v>
      </c>
      <c r="D8" s="16">
        <f>B8/B$8</f>
        <v>1</v>
      </c>
      <c r="E8" s="17">
        <v>0</v>
      </c>
      <c r="F8" s="18">
        <v>0</v>
      </c>
      <c r="G8" s="19">
        <v>0</v>
      </c>
      <c r="H8" s="38">
        <f t="shared" ref="H8:H11" si="0">B8-E8</f>
        <v>15139</v>
      </c>
      <c r="I8" s="39">
        <f t="shared" ref="I8:I9" si="1">((SQRT((C8/1.645)^2+(F8/1.645)^2)))*1.645</f>
        <v>1256</v>
      </c>
    </row>
    <row r="9" spans="1:9" x14ac:dyDescent="0.3">
      <c r="A9" s="32" t="str">
        <f>Total!A9</f>
        <v>Speak only English</v>
      </c>
      <c r="B9" s="48">
        <v>3354</v>
      </c>
      <c r="C9" s="48">
        <v>512</v>
      </c>
      <c r="D9" s="16">
        <f>B9/B$8</f>
        <v>0.22154699782019949</v>
      </c>
      <c r="E9" s="17">
        <v>0</v>
      </c>
      <c r="F9" s="18">
        <v>0</v>
      </c>
      <c r="G9" s="19">
        <v>0</v>
      </c>
      <c r="H9" s="38">
        <f t="shared" si="0"/>
        <v>3354</v>
      </c>
      <c r="I9" s="39">
        <f t="shared" si="1"/>
        <v>512</v>
      </c>
    </row>
    <row r="10" spans="1:9" ht="28.8" x14ac:dyDescent="0.3">
      <c r="A10" s="32" t="str">
        <f>Total!A10</f>
        <v>Speak a language other than English, speak English "very well"</v>
      </c>
      <c r="B10" s="48">
        <v>4410</v>
      </c>
      <c r="C10" s="48">
        <v>641</v>
      </c>
      <c r="D10" s="16">
        <f>B10/B$8</f>
        <v>0.29130061430741794</v>
      </c>
      <c r="E10" s="17">
        <v>0</v>
      </c>
      <c r="F10" s="18">
        <v>0</v>
      </c>
      <c r="G10" s="19">
        <v>0</v>
      </c>
      <c r="H10" s="38">
        <f t="shared" si="0"/>
        <v>4410</v>
      </c>
      <c r="I10" s="39">
        <f>((SQRT((C10/1.645)^2+(F10/1.645)^2)))*1.645</f>
        <v>641</v>
      </c>
    </row>
    <row r="11" spans="1:9" ht="28.8" x14ac:dyDescent="0.3">
      <c r="A11" s="32" t="str">
        <f>Total!A11</f>
        <v>Speak a language other than English, speak English less than "very well"</v>
      </c>
      <c r="B11" s="48">
        <v>7375</v>
      </c>
      <c r="C11" s="48">
        <v>952</v>
      </c>
      <c r="D11" s="16">
        <f>B11/B$8</f>
        <v>0.48715238787238258</v>
      </c>
      <c r="E11" s="17">
        <v>0</v>
      </c>
      <c r="F11" s="18">
        <v>0</v>
      </c>
      <c r="G11" s="19">
        <v>0</v>
      </c>
      <c r="H11" s="38">
        <f t="shared" si="0"/>
        <v>7375</v>
      </c>
      <c r="I11" s="39">
        <f>((SQRT((C11/1.645)^2+(F11/1.645)^2)))*1.645</f>
        <v>952</v>
      </c>
    </row>
    <row r="12" spans="1:9" x14ac:dyDescent="0.3">
      <c r="A12" s="21"/>
      <c r="B12" s="17" t="s">
        <v>43</v>
      </c>
      <c r="C12" s="18" t="s">
        <v>43</v>
      </c>
      <c r="D12" s="22"/>
      <c r="E12" s="17"/>
      <c r="F12" s="18"/>
      <c r="G12" s="22"/>
      <c r="H12" s="17"/>
      <c r="I12" s="22"/>
    </row>
    <row r="13" spans="1:9" x14ac:dyDescent="0.3">
      <c r="A13" s="11" t="str">
        <f>Total!A13</f>
        <v>Place of Birth:</v>
      </c>
      <c r="B13" s="4" t="s">
        <v>43</v>
      </c>
      <c r="C13" s="12" t="s">
        <v>43</v>
      </c>
      <c r="D13" s="13"/>
      <c r="E13" s="4"/>
      <c r="F13" s="12"/>
      <c r="G13" s="13"/>
      <c r="H13" s="4"/>
      <c r="I13" s="13"/>
    </row>
    <row r="14" spans="1:9" x14ac:dyDescent="0.3">
      <c r="A14" s="31" t="str">
        <f>Total!A14</f>
        <v>Total</v>
      </c>
      <c r="B14" s="48">
        <v>16126</v>
      </c>
      <c r="C14" s="48">
        <v>1370</v>
      </c>
      <c r="D14" s="19">
        <f>B14/B$14</f>
        <v>1</v>
      </c>
      <c r="E14" s="48">
        <v>0</v>
      </c>
      <c r="F14" s="48">
        <v>0</v>
      </c>
      <c r="G14" s="19">
        <v>0</v>
      </c>
      <c r="H14" s="17">
        <f t="shared" ref="H14:H32" si="2">B14-E14</f>
        <v>16126</v>
      </c>
      <c r="I14" s="22">
        <f t="shared" ref="I14:I32" si="3">((SQRT((C14/1.645)^2+(F14/1.645)^2)))*1.645</f>
        <v>1370</v>
      </c>
    </row>
    <row r="15" spans="1:9" ht="28.8" x14ac:dyDescent="0.3">
      <c r="A15" s="32" t="str">
        <f>Total!A15</f>
        <v>Same state as current residence and residence 1 year ago</v>
      </c>
      <c r="B15" s="48">
        <v>0</v>
      </c>
      <c r="C15" s="48">
        <v>0</v>
      </c>
      <c r="D15" s="19">
        <f>B15/B$14</f>
        <v>0</v>
      </c>
      <c r="E15" s="48">
        <v>0</v>
      </c>
      <c r="F15" s="48">
        <v>0</v>
      </c>
      <c r="G15" s="19">
        <v>0</v>
      </c>
      <c r="H15" s="17">
        <f t="shared" si="2"/>
        <v>0</v>
      </c>
      <c r="I15" s="22">
        <f t="shared" si="3"/>
        <v>0</v>
      </c>
    </row>
    <row r="16" spans="1:9" ht="28.8" x14ac:dyDescent="0.3">
      <c r="A16" s="32" t="str">
        <f>Total!A16</f>
        <v>Same state as current residence, different state from residence 1 year ago</v>
      </c>
      <c r="B16" s="48">
        <v>747</v>
      </c>
      <c r="C16" s="48">
        <v>220</v>
      </c>
      <c r="D16" s="19">
        <f t="shared" ref="D16:D32" si="4">B16/B$14</f>
        <v>4.6322708669229815E-2</v>
      </c>
      <c r="E16" s="48">
        <v>0</v>
      </c>
      <c r="F16" s="48">
        <v>0</v>
      </c>
      <c r="G16" s="19">
        <v>0</v>
      </c>
      <c r="H16" s="17">
        <f t="shared" si="2"/>
        <v>747</v>
      </c>
      <c r="I16" s="22">
        <f t="shared" si="3"/>
        <v>219.99999999999997</v>
      </c>
    </row>
    <row r="17" spans="1:9" ht="28.8" x14ac:dyDescent="0.3">
      <c r="A17" s="32" t="str">
        <f>Total!A17</f>
        <v>Different state than current residence, same state as residence 1 year ago</v>
      </c>
      <c r="B17" s="48">
        <v>71</v>
      </c>
      <c r="C17" s="48">
        <v>70</v>
      </c>
      <c r="D17" s="19">
        <f t="shared" si="4"/>
        <v>4.402827731613543E-3</v>
      </c>
      <c r="E17" s="48">
        <v>0</v>
      </c>
      <c r="F17" s="48">
        <v>0</v>
      </c>
      <c r="G17" s="19">
        <v>0</v>
      </c>
      <c r="H17" s="17">
        <f t="shared" si="2"/>
        <v>71</v>
      </c>
      <c r="I17" s="22">
        <f t="shared" si="3"/>
        <v>70</v>
      </c>
    </row>
    <row r="18" spans="1:9" ht="28.8" x14ac:dyDescent="0.3">
      <c r="A18" s="32" t="str">
        <f>Total!A18</f>
        <v>Different state than current residence or residence 1 year ago</v>
      </c>
      <c r="B18" s="48">
        <v>2222</v>
      </c>
      <c r="C18" s="48">
        <v>383</v>
      </c>
      <c r="D18" s="19">
        <f t="shared" si="4"/>
        <v>0.1377899045020464</v>
      </c>
      <c r="E18" s="48">
        <v>0</v>
      </c>
      <c r="F18" s="48">
        <v>0</v>
      </c>
      <c r="G18" s="19">
        <v>0</v>
      </c>
      <c r="H18" s="17">
        <f t="shared" si="2"/>
        <v>2222</v>
      </c>
      <c r="I18" s="22">
        <f t="shared" si="3"/>
        <v>383</v>
      </c>
    </row>
    <row r="19" spans="1:9" x14ac:dyDescent="0.3">
      <c r="A19" s="32" t="str">
        <f>Total!A19</f>
        <v>Born in U.S. Island Area</v>
      </c>
      <c r="B19" s="48">
        <v>150</v>
      </c>
      <c r="C19" s="48">
        <v>241</v>
      </c>
      <c r="D19" s="19">
        <f t="shared" si="4"/>
        <v>9.3017487287610067E-3</v>
      </c>
      <c r="E19" s="48">
        <v>0</v>
      </c>
      <c r="F19" s="48">
        <v>0</v>
      </c>
      <c r="G19" s="19">
        <v>0</v>
      </c>
      <c r="H19" s="17">
        <f t="shared" si="2"/>
        <v>150</v>
      </c>
      <c r="I19" s="22">
        <f t="shared" si="3"/>
        <v>241</v>
      </c>
    </row>
    <row r="20" spans="1:9" x14ac:dyDescent="0.3">
      <c r="A20" s="32" t="str">
        <f>Total!A20</f>
        <v>Born in Germany</v>
      </c>
      <c r="B20" s="48">
        <v>519</v>
      </c>
      <c r="C20" s="48">
        <v>238</v>
      </c>
      <c r="D20" s="19">
        <f t="shared" si="4"/>
        <v>3.2184050601513081E-2</v>
      </c>
      <c r="E20" s="48">
        <v>0</v>
      </c>
      <c r="F20" s="48">
        <v>0</v>
      </c>
      <c r="G20" s="19">
        <v>0</v>
      </c>
      <c r="H20" s="17">
        <f t="shared" si="2"/>
        <v>519</v>
      </c>
      <c r="I20" s="22">
        <f t="shared" si="3"/>
        <v>238</v>
      </c>
    </row>
    <row r="21" spans="1:9" x14ac:dyDescent="0.3">
      <c r="A21" s="32" t="str">
        <f>Total!A21</f>
        <v>Born in remainder of Europe</v>
      </c>
      <c r="B21" s="48">
        <v>1930</v>
      </c>
      <c r="C21" s="48">
        <v>390</v>
      </c>
      <c r="D21" s="19">
        <f t="shared" si="4"/>
        <v>0.1196825003100583</v>
      </c>
      <c r="E21" s="48">
        <v>0</v>
      </c>
      <c r="F21" s="48">
        <v>0</v>
      </c>
      <c r="G21" s="19">
        <v>0</v>
      </c>
      <c r="H21" s="17">
        <f t="shared" si="2"/>
        <v>1930</v>
      </c>
      <c r="I21" s="22">
        <f t="shared" si="3"/>
        <v>390</v>
      </c>
    </row>
    <row r="22" spans="1:9" ht="28.8" x14ac:dyDescent="0.3">
      <c r="A22" s="32" t="str">
        <f>Total!A22</f>
        <v>Born in China (People's Republic, Hong Kong, Macau, Paracel Islands, or Taiwan)</v>
      </c>
      <c r="B22" s="48">
        <v>1039</v>
      </c>
      <c r="C22" s="48">
        <v>236</v>
      </c>
      <c r="D22" s="19">
        <f t="shared" si="4"/>
        <v>6.4430112861217914E-2</v>
      </c>
      <c r="E22" s="48">
        <v>0</v>
      </c>
      <c r="F22" s="48">
        <v>0</v>
      </c>
      <c r="G22" s="19">
        <v>0</v>
      </c>
      <c r="H22" s="17">
        <f t="shared" si="2"/>
        <v>1039</v>
      </c>
      <c r="I22" s="22">
        <f t="shared" si="3"/>
        <v>236</v>
      </c>
    </row>
    <row r="23" spans="1:9" x14ac:dyDescent="0.3">
      <c r="A23" s="32" t="str">
        <f>Total!A23</f>
        <v>Born in India</v>
      </c>
      <c r="B23" s="48">
        <v>788</v>
      </c>
      <c r="C23" s="48">
        <v>242</v>
      </c>
      <c r="D23" s="19">
        <f t="shared" si="4"/>
        <v>4.886518665509116E-2</v>
      </c>
      <c r="E23" s="48">
        <v>0</v>
      </c>
      <c r="F23" s="48">
        <v>0</v>
      </c>
      <c r="G23" s="19">
        <v>0</v>
      </c>
      <c r="H23" s="17">
        <f t="shared" si="2"/>
        <v>788</v>
      </c>
      <c r="I23" s="22">
        <f t="shared" si="3"/>
        <v>242</v>
      </c>
    </row>
    <row r="24" spans="1:9" x14ac:dyDescent="0.3">
      <c r="A24" s="32" t="str">
        <f>Total!A24</f>
        <v>Born in the Philippines</v>
      </c>
      <c r="B24" s="48">
        <v>454</v>
      </c>
      <c r="C24" s="48">
        <v>172</v>
      </c>
      <c r="D24" s="19">
        <f t="shared" si="4"/>
        <v>2.8153292819049981E-2</v>
      </c>
      <c r="E24" s="48">
        <v>0</v>
      </c>
      <c r="F24" s="48">
        <v>0</v>
      </c>
      <c r="G24" s="19">
        <v>0</v>
      </c>
      <c r="H24" s="17">
        <f t="shared" si="2"/>
        <v>454</v>
      </c>
      <c r="I24" s="22">
        <f t="shared" si="3"/>
        <v>172</v>
      </c>
    </row>
    <row r="25" spans="1:9" x14ac:dyDescent="0.3">
      <c r="A25" s="32" t="str">
        <f>Total!A25</f>
        <v>Born in remainder of Asia</v>
      </c>
      <c r="B25" s="48">
        <v>2621</v>
      </c>
      <c r="C25" s="48">
        <v>715</v>
      </c>
      <c r="D25" s="19">
        <f t="shared" si="4"/>
        <v>0.16253255612055068</v>
      </c>
      <c r="E25" s="48">
        <v>0</v>
      </c>
      <c r="F25" s="48">
        <v>0</v>
      </c>
      <c r="G25" s="19">
        <v>0</v>
      </c>
      <c r="H25" s="17">
        <f t="shared" si="2"/>
        <v>2621</v>
      </c>
      <c r="I25" s="22">
        <f t="shared" si="3"/>
        <v>715</v>
      </c>
    </row>
    <row r="26" spans="1:9" x14ac:dyDescent="0.3">
      <c r="A26" s="32" t="str">
        <f>Total!A26</f>
        <v>Born in Northern America</v>
      </c>
      <c r="B26" s="48">
        <v>103</v>
      </c>
      <c r="C26" s="48">
        <v>70</v>
      </c>
      <c r="D26" s="19">
        <f t="shared" si="4"/>
        <v>6.3872007937492252E-3</v>
      </c>
      <c r="E26" s="48">
        <v>0</v>
      </c>
      <c r="F26" s="48">
        <v>0</v>
      </c>
      <c r="G26" s="19">
        <v>0</v>
      </c>
      <c r="H26" s="17">
        <f t="shared" si="2"/>
        <v>103</v>
      </c>
      <c r="I26" s="22">
        <f t="shared" si="3"/>
        <v>70</v>
      </c>
    </row>
    <row r="27" spans="1:9" x14ac:dyDescent="0.3">
      <c r="A27" s="32" t="str">
        <f>Total!A27</f>
        <v>Born in Mexico</v>
      </c>
      <c r="B27" s="48">
        <v>308</v>
      </c>
      <c r="C27" s="48">
        <v>258</v>
      </c>
      <c r="D27" s="19">
        <f t="shared" si="4"/>
        <v>1.9099590723055934E-2</v>
      </c>
      <c r="E27" s="48">
        <v>0</v>
      </c>
      <c r="F27" s="48">
        <v>0</v>
      </c>
      <c r="G27" s="19">
        <v>0</v>
      </c>
      <c r="H27" s="17">
        <f t="shared" si="2"/>
        <v>308</v>
      </c>
      <c r="I27" s="22">
        <f t="shared" si="3"/>
        <v>258</v>
      </c>
    </row>
    <row r="28" spans="1:9" x14ac:dyDescent="0.3">
      <c r="A28" s="32" t="str">
        <f>Total!A28</f>
        <v>Born in remainder of Central America</v>
      </c>
      <c r="B28" s="48">
        <v>986</v>
      </c>
      <c r="C28" s="48">
        <v>337</v>
      </c>
      <c r="D28" s="19">
        <f t="shared" si="4"/>
        <v>6.1143494977055686E-2</v>
      </c>
      <c r="E28" s="48">
        <v>0</v>
      </c>
      <c r="F28" s="48">
        <v>0</v>
      </c>
      <c r="G28" s="19">
        <v>0</v>
      </c>
      <c r="H28" s="17">
        <f t="shared" si="2"/>
        <v>986</v>
      </c>
      <c r="I28" s="22">
        <f t="shared" si="3"/>
        <v>337</v>
      </c>
    </row>
    <row r="29" spans="1:9" x14ac:dyDescent="0.3">
      <c r="A29" s="32" t="str">
        <f>Total!A29</f>
        <v>Born in the Caribbean</v>
      </c>
      <c r="B29" s="48">
        <v>151</v>
      </c>
      <c r="C29" s="48">
        <v>121</v>
      </c>
      <c r="D29" s="19">
        <f t="shared" si="4"/>
        <v>9.3637603869527464E-3</v>
      </c>
      <c r="E29" s="48">
        <v>0</v>
      </c>
      <c r="F29" s="48">
        <v>0</v>
      </c>
      <c r="G29" s="19">
        <v>0</v>
      </c>
      <c r="H29" s="17">
        <f t="shared" si="2"/>
        <v>151</v>
      </c>
      <c r="I29" s="22">
        <f t="shared" si="3"/>
        <v>121</v>
      </c>
    </row>
    <row r="30" spans="1:9" x14ac:dyDescent="0.3">
      <c r="A30" s="42" t="str">
        <f>Total!A30</f>
        <v>Born in South America</v>
      </c>
      <c r="B30" s="48">
        <v>1450</v>
      </c>
      <c r="C30" s="48">
        <v>411</v>
      </c>
      <c r="D30" s="19">
        <f t="shared" si="4"/>
        <v>8.9916904378023063E-2</v>
      </c>
      <c r="E30" s="48">
        <v>0</v>
      </c>
      <c r="F30" s="48">
        <v>0</v>
      </c>
      <c r="G30" s="19">
        <v>0</v>
      </c>
      <c r="H30" s="17">
        <f t="shared" si="2"/>
        <v>1450</v>
      </c>
      <c r="I30" s="22">
        <f t="shared" si="3"/>
        <v>411</v>
      </c>
    </row>
    <row r="31" spans="1:9" x14ac:dyDescent="0.3">
      <c r="A31" s="40" t="str">
        <f>Total!A31</f>
        <v>Born in Africa</v>
      </c>
      <c r="B31" s="48">
        <v>2570</v>
      </c>
      <c r="C31" s="48">
        <v>622</v>
      </c>
      <c r="D31" s="19">
        <f t="shared" si="4"/>
        <v>0.15936996155277192</v>
      </c>
      <c r="E31" s="48">
        <v>0</v>
      </c>
      <c r="F31" s="48">
        <v>0</v>
      </c>
      <c r="G31" s="19">
        <v>0</v>
      </c>
      <c r="H31" s="17">
        <f t="shared" si="2"/>
        <v>2570</v>
      </c>
      <c r="I31" s="22">
        <f t="shared" si="3"/>
        <v>622</v>
      </c>
    </row>
    <row r="32" spans="1:9" x14ac:dyDescent="0.3">
      <c r="A32" s="42" t="str">
        <f>Total!A32</f>
        <v>Born in Oceania or At Sea</v>
      </c>
      <c r="B32" s="48">
        <v>17</v>
      </c>
      <c r="C32" s="48">
        <v>29</v>
      </c>
      <c r="D32" s="19">
        <f t="shared" si="4"/>
        <v>1.0541981892595808E-3</v>
      </c>
      <c r="E32" s="48">
        <v>0</v>
      </c>
      <c r="F32" s="48">
        <v>0</v>
      </c>
      <c r="G32" s="19">
        <v>0</v>
      </c>
      <c r="H32" s="17">
        <f t="shared" si="2"/>
        <v>17</v>
      </c>
      <c r="I32" s="22">
        <f t="shared" si="3"/>
        <v>28.999999999999996</v>
      </c>
    </row>
    <row r="33" spans="1:9" x14ac:dyDescent="0.3">
      <c r="A33" s="33"/>
      <c r="B33" s="17" t="s">
        <v>43</v>
      </c>
      <c r="C33" s="18" t="s">
        <v>43</v>
      </c>
      <c r="D33" s="23"/>
      <c r="E33" s="17"/>
      <c r="F33" s="18"/>
      <c r="G33" s="23"/>
      <c r="H33" s="36"/>
      <c r="I33" s="37"/>
    </row>
    <row r="34" spans="1:9" x14ac:dyDescent="0.3">
      <c r="A34" s="11" t="str">
        <f>Total!A34</f>
        <v>Years in the United States:</v>
      </c>
      <c r="B34" s="17" t="s">
        <v>43</v>
      </c>
      <c r="C34" s="18" t="s">
        <v>43</v>
      </c>
      <c r="D34" s="13"/>
      <c r="E34" s="17"/>
      <c r="F34" s="18"/>
      <c r="G34" s="13"/>
      <c r="H34" s="4"/>
      <c r="I34" s="13"/>
    </row>
    <row r="35" spans="1:9" x14ac:dyDescent="0.3">
      <c r="A35" s="14" t="str">
        <f>Total!A35</f>
        <v>Total</v>
      </c>
      <c r="B35" s="17">
        <v>16126</v>
      </c>
      <c r="C35" s="18">
        <v>1383</v>
      </c>
      <c r="D35" s="19">
        <f>B35/B$35</f>
        <v>1</v>
      </c>
      <c r="E35" s="17">
        <v>0</v>
      </c>
      <c r="F35" s="18">
        <v>0</v>
      </c>
      <c r="G35" s="19">
        <v>0</v>
      </c>
      <c r="H35" s="17">
        <f t="shared" ref="H35:H39" si="5">B35-E35</f>
        <v>16126</v>
      </c>
      <c r="I35" s="22">
        <f t="shared" ref="I35:I39" si="6">((SQRT((C35/1.645)^2+(F35/1.645)^2)))*1.645</f>
        <v>1383</v>
      </c>
    </row>
    <row r="36" spans="1:9" ht="28.8" x14ac:dyDescent="0.3">
      <c r="A36" s="20" t="str">
        <f>Total!A36</f>
        <v>Born in the United States (or Puerto Rico for those living in Puerto Rico)</v>
      </c>
      <c r="B36" s="17">
        <v>2969</v>
      </c>
      <c r="C36" s="18">
        <v>482</v>
      </c>
      <c r="D36" s="19">
        <f t="shared" ref="D36:D39" si="7">B36/B$35</f>
        <v>0.1841126131712762</v>
      </c>
      <c r="E36" s="17">
        <v>0</v>
      </c>
      <c r="F36" s="18">
        <v>0</v>
      </c>
      <c r="G36" s="19">
        <v>0</v>
      </c>
      <c r="H36" s="17">
        <f t="shared" si="5"/>
        <v>2969</v>
      </c>
      <c r="I36" s="22">
        <f t="shared" si="6"/>
        <v>482</v>
      </c>
    </row>
    <row r="37" spans="1:9" ht="28.8" x14ac:dyDescent="0.3">
      <c r="A37" s="20" t="str">
        <f>Total!A37</f>
        <v>Entered the United States (or Puerto Rico) 5 years ago or less</v>
      </c>
      <c r="B37" s="17">
        <v>11241</v>
      </c>
      <c r="C37" s="18">
        <v>1250</v>
      </c>
      <c r="D37" s="19">
        <f t="shared" si="7"/>
        <v>0.69707304973334983</v>
      </c>
      <c r="E37" s="17">
        <v>0</v>
      </c>
      <c r="F37" s="18">
        <v>0</v>
      </c>
      <c r="G37" s="19">
        <v>0</v>
      </c>
      <c r="H37" s="17">
        <f t="shared" si="5"/>
        <v>11241</v>
      </c>
      <c r="I37" s="22">
        <f t="shared" si="6"/>
        <v>1250</v>
      </c>
    </row>
    <row r="38" spans="1:9" ht="28.8" x14ac:dyDescent="0.3">
      <c r="A38" s="20" t="str">
        <f>Total!A38</f>
        <v xml:space="preserve"> Entered the United States (or Puerto Rico) 6 to 15 years ago</v>
      </c>
      <c r="B38" s="17">
        <v>929</v>
      </c>
      <c r="C38" s="18">
        <v>262</v>
      </c>
      <c r="D38" s="19">
        <f t="shared" si="7"/>
        <v>5.7608830460126506E-2</v>
      </c>
      <c r="E38" s="17">
        <v>0</v>
      </c>
      <c r="F38" s="18">
        <v>0</v>
      </c>
      <c r="G38" s="19">
        <v>0</v>
      </c>
      <c r="H38" s="17">
        <f t="shared" si="5"/>
        <v>929</v>
      </c>
      <c r="I38" s="22">
        <f t="shared" si="6"/>
        <v>262</v>
      </c>
    </row>
    <row r="39" spans="1:9" ht="28.8" x14ac:dyDescent="0.3">
      <c r="A39" s="24" t="str">
        <f>Total!A39</f>
        <v>Entered the United States (or Puerto Rico) 16 years ago or more</v>
      </c>
      <c r="B39" s="25">
        <v>0</v>
      </c>
      <c r="C39" s="26">
        <v>0</v>
      </c>
      <c r="D39" s="27">
        <f t="shared" si="7"/>
        <v>0</v>
      </c>
      <c r="E39" s="25">
        <v>0</v>
      </c>
      <c r="F39" s="26">
        <v>0</v>
      </c>
      <c r="G39" s="27">
        <v>0</v>
      </c>
      <c r="H39" s="25">
        <f t="shared" si="5"/>
        <v>0</v>
      </c>
      <c r="I39" s="28">
        <f t="shared" si="6"/>
        <v>0</v>
      </c>
    </row>
    <row r="41" spans="1:9" x14ac:dyDescent="0.3">
      <c r="A41" s="7" t="s">
        <v>9</v>
      </c>
    </row>
    <row r="42" spans="1:9" ht="28.95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F67C4BE-C054-42B9-99BB-0D8FC071DEF9}"/>
</file>

<file path=customXml/itemProps2.xml><?xml version="1.0" encoding="utf-8"?>
<ds:datastoreItem xmlns:ds="http://schemas.openxmlformats.org/officeDocument/2006/customXml" ds:itemID="{251F78CA-4159-419C-8523-48F907F34159}"/>
</file>

<file path=customXml/itemProps3.xml><?xml version="1.0" encoding="utf-8"?>
<ds:datastoreItem xmlns:ds="http://schemas.openxmlformats.org/officeDocument/2006/customXml" ds:itemID="{636DB83A-BB93-4506-BA09-43E90B73E7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</vt:lpstr>
      <vt:lpstr>Intra</vt:lpstr>
      <vt:lpstr>Inter</vt:lpstr>
      <vt:lpstr>Foreign</vt:lpstr>
      <vt:lpstr>Foreign!Print_Area</vt:lpstr>
      <vt:lpstr>Inter!Print_Area</vt:lpstr>
      <vt:lpstr>Intra!Print_Area</vt:lpstr>
      <vt:lpstr>Total!Print_Area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Sundara, AICP</cp:lastModifiedBy>
  <cp:lastPrinted>2015-10-02T20:39:12Z</cp:lastPrinted>
  <dcterms:created xsi:type="dcterms:W3CDTF">2013-04-04T21:18:01Z</dcterms:created>
  <dcterms:modified xsi:type="dcterms:W3CDTF">2015-10-08T19:40:46Z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