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5" i="1"/>
  <c r="C35" i="1"/>
  <c r="B36" i="1"/>
  <c r="C36" i="1"/>
  <c r="B37" i="1"/>
  <c r="C37" i="1"/>
  <c r="B38" i="1"/>
  <c r="C38" i="1"/>
  <c r="B39" i="1"/>
  <c r="C39" i="1"/>
  <c r="E8" i="1"/>
  <c r="F8" i="1"/>
  <c r="E9" i="1"/>
  <c r="F9" i="1"/>
  <c r="E10" i="1"/>
  <c r="F10" i="1"/>
  <c r="E11" i="1"/>
  <c r="F11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5" i="1"/>
  <c r="F35" i="1"/>
  <c r="E36" i="1"/>
  <c r="F36" i="1"/>
  <c r="E37" i="1"/>
  <c r="F37" i="1"/>
  <c r="E38" i="1"/>
  <c r="F38" i="1"/>
  <c r="E39" i="1"/>
  <c r="F39" i="1"/>
  <c r="I32" i="7" l="1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30" i="1" l="1"/>
  <c r="H28" i="1"/>
  <c r="H26" i="1"/>
  <c r="H24" i="1"/>
  <c r="I31" i="1"/>
  <c r="I29" i="1"/>
  <c r="H22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G35" i="1"/>
  <c r="D36" i="1"/>
  <c r="D35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9" i="1" s="1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6" i="1" l="1"/>
  <c r="H36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D8" i="1" l="1"/>
  <c r="D10" i="1" l="1"/>
  <c r="D11" i="1"/>
  <c r="D9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<sst xmlns="http://schemas.openxmlformats.org/spreadsheetml/2006/main" count="127" uniqueCount="49">
  <si>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</si>
  <si>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</si>
  <si>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</si>
  <si>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</si>
  <si>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</si>
  <si>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</si>
  <si>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</si>
  <si>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</si>
  <si>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</si>
  <si>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</si>
  <si>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</si>
  <si>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</si>
  <si>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</si>
  <si>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</si>
  <si>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</si>
  <si>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</si>
  <si>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</si>
  <si>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</si>
  <si>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</si>
  <si>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</si>
  <si>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</si>
  <si>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</si>
  <si>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</si>
  <si>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</si>
  <si>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</si>
  <si>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</si>
  <si>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</si>
  <si>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</si>
  <si>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</si>
  <si>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</si>
  <si>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</si>
  <si>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</si>
  <si>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</si>
  <si>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</si>
  <si>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</si>
  <si>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</si>
  <si>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</si>
  <si>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</si>
  <si>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</si>
  <si>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</si>
  <si>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</si>
  <si>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</si>
  <si>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</si>
  <si>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</si>
  <si>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St. Mary's 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</si>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</sst>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A3" sqref="A3"/>
    </sheetView>
  </sheetViews>
  <sheetFormatPr defaultRowHeight="14.4" x14ac:dyDescent="0.3"/>
  <cols>
    <col min="1" max="1" width="48" customWidth="1"/>
    <col min="2" max="9" width="13.109375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3397</v>
      </c>
      <c r="C8" s="18">
        <f>((SQRT((Intra!C8/1.645)^2+(Inter!C8/1.645)^2+(Foreign!C8/1.645)^2))*1.645)</f>
        <v>622.65399701599915</v>
      </c>
      <c r="D8" s="19">
        <f t="shared" ref="D8:D11" si="0">B8/B$8</f>
        <v>1</v>
      </c>
      <c r="E8" s="17">
        <f>Intra!E8+Inter!E8+Foreign!E8</f>
        <v>2036</v>
      </c>
      <c r="F8" s="18">
        <f>((SQRT((Intra!F8/1.645)^2+(Inter!F8/1.645)^2+(Foreign!F8/1.645)^2))*1.645)</f>
        <v>401.38385617759968</v>
      </c>
      <c r="G8" s="19">
        <f>E8/E$8</f>
        <v>1</v>
      </c>
      <c r="H8" s="38">
        <f>Intra!H8+Inter!H8+Foreign!H8</f>
        <v>1361</v>
      </c>
      <c r="I8" s="39">
        <f>((SQRT((Intra!I8/1.645)^2+(Inter!I8/1.645)^2+(Foreign!I8/1.645)^2))*1.645)</f>
        <v>740.81509163893259</v>
      </c>
      <c r="K8" s="6"/>
    </row>
    <row r="9" spans="1:11" x14ac:dyDescent="0.3">
      <c r="A9" s="32" t="s">
        <v>18</v>
      </c>
      <c r="B9" s="17">
        <f>Intra!B9+Inter!B9+Foreign!B9</f>
        <v>3060</v>
      </c>
      <c r="C9" s="18">
        <f>((SQRT((Intra!C9/1.645)^2+(Inter!C9/1.645)^2+(Foreign!C9/1.645)^2))*1.645)</f>
        <v>606.04455281769515</v>
      </c>
      <c r="D9" s="19">
        <f t="shared" si="0"/>
        <v>0.90079481895790403</v>
      </c>
      <c r="E9" s="17">
        <f>Intra!E9+Inter!E9+Foreign!E9</f>
        <v>1884</v>
      </c>
      <c r="F9" s="18">
        <f>((SQRT((Intra!F9/1.645)^2+(Inter!F9/1.645)^2+(Foreign!F9/1.645)^2))*1.645)</f>
        <v>393.85911186615959</v>
      </c>
      <c r="G9" s="19">
        <f>E9/E$8</f>
        <v>0.92534381139489197</v>
      </c>
      <c r="H9" s="38">
        <f>Intra!H9+Inter!H9+Foreign!H9</f>
        <v>1176</v>
      </c>
      <c r="I9" s="39">
        <f>((SQRT((Intra!I9/1.645)^2+(Inter!I9/1.645)^2+(Foreign!I9/1.645)^2))*1.645)</f>
        <v>722.78281661921108</v>
      </c>
      <c r="K9" s="6"/>
    </row>
    <row r="10" spans="1:11" ht="28.8" x14ac:dyDescent="0.3">
      <c r="A10" s="32" t="s">
        <v>19</v>
      </c>
      <c r="B10" s="17">
        <f>Intra!B10+Inter!B10+Foreign!B10</f>
        <v>239</v>
      </c>
      <c r="C10" s="18">
        <f>((SQRT((Intra!C10/1.645)^2+(Inter!C10/1.645)^2+(Foreign!C10/1.645)^2))*1.645)</f>
        <v>130.56033088193365</v>
      </c>
      <c r="D10" s="19">
        <f t="shared" si="0"/>
        <v>7.0356196644097729E-2</v>
      </c>
      <c r="E10" s="17">
        <f>Intra!E10+Inter!E10+Foreign!E10</f>
        <v>130</v>
      </c>
      <c r="F10" s="18">
        <f>((SQRT((Intra!F10/1.645)^2+(Inter!F10/1.645)^2+(Foreign!F10/1.645)^2))*1.645)</f>
        <v>77.646635471216655</v>
      </c>
      <c r="G10" s="19">
        <f>E10/E$8</f>
        <v>6.3850687622789781E-2</v>
      </c>
      <c r="H10" s="38">
        <f>Intra!H10+Inter!H10+Foreign!H10</f>
        <v>109</v>
      </c>
      <c r="I10" s="39">
        <f>((SQRT((Intra!I10/1.645)^2+(Inter!I10/1.645)^2+(Foreign!I10/1.645)^2))*1.645)</f>
        <v>151.90457530963312</v>
      </c>
      <c r="K10" s="6"/>
    </row>
    <row r="11" spans="1:11" ht="28.8" x14ac:dyDescent="0.3">
      <c r="A11" s="32" t="s">
        <v>20</v>
      </c>
      <c r="B11" s="17">
        <f>Intra!B11+Inter!B11+Foreign!B11</f>
        <v>98</v>
      </c>
      <c r="C11" s="18">
        <f>((SQRT((Intra!C11/1.645)^2+(Inter!C11/1.645)^2+(Foreign!C11/1.645)^2))*1.645)</f>
        <v>55.362442142665643</v>
      </c>
      <c r="D11" s="19">
        <f t="shared" si="0"/>
        <v>2.8848984397998233E-2</v>
      </c>
      <c r="E11" s="17">
        <f>Intra!E11+Inter!E11+Foreign!E11</f>
        <v>22</v>
      </c>
      <c r="F11" s="18">
        <f>((SQRT((Intra!F11/1.645)^2+(Inter!F11/1.645)^2+(Foreign!F11/1.645)^2))*1.645)</f>
        <v>23.086792761230392</v>
      </c>
      <c r="G11" s="19">
        <f>E11/E$8</f>
        <v>1.0805500982318271E-2</v>
      </c>
      <c r="H11" s="38">
        <f>Intra!H11+Inter!H11+Foreign!H11</f>
        <v>76</v>
      </c>
      <c r="I11" s="39">
        <f>((SQRT((Intra!I11/1.645)^2+(Inter!I11/1.645)^2+(Foreign!I11/1.645)^2))*1.645)</f>
        <v>59.983331017875294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3763</v>
      </c>
      <c r="C14" s="18">
        <f>((SQRT((Intra!C14/1.645)^2+(Inter!C14/1.645)^2+(Foreign!C14/1.645)^2))*1.645)</f>
        <v>636.35603242210243</v>
      </c>
      <c r="D14" s="19">
        <f>B14/B$14</f>
        <v>1</v>
      </c>
      <c r="E14" s="17">
        <f>Intra!E14+Inter!E14+Foreign!E14</f>
        <v>2137</v>
      </c>
      <c r="F14" s="18">
        <f>((SQRT((Intra!F14/1.645)^2+(Inter!F14/1.645)^2+(Foreign!F14/1.645)^2))*1.645)</f>
        <v>385.33232410479144</v>
      </c>
      <c r="G14" s="19">
        <f>E14/E$14</f>
        <v>1</v>
      </c>
      <c r="H14" s="17">
        <f>Intra!H14+Inter!H14+Foreign!H14</f>
        <v>1626</v>
      </c>
      <c r="I14" s="22">
        <f>((SQRT((Intra!I14/1.645)^2+(Inter!I14/1.645)^2+(Foreign!I14/1.645)^2))*1.645)</f>
        <v>743.92876003015226</v>
      </c>
    </row>
    <row r="15" spans="1:11" ht="28.8" x14ac:dyDescent="0.3">
      <c r="A15" s="20" t="s">
        <v>21</v>
      </c>
      <c r="B15" s="17">
        <f>Intra!B15+Inter!B15+Foreign!B15</f>
        <v>1584</v>
      </c>
      <c r="C15" s="18">
        <f>((SQRT((Intra!C15/1.645)^2+(Inter!C15/1.645)^2+(Foreign!C15/1.645)^2))*1.645)</f>
        <v>489.99999999999994</v>
      </c>
      <c r="D15" s="19">
        <f>B15/B$14</f>
        <v>0.42094073877225618</v>
      </c>
      <c r="E15" s="17">
        <f>Intra!E15+Inter!E15+Foreign!E15</f>
        <v>982</v>
      </c>
      <c r="F15" s="18">
        <f>((SQRT((Intra!F15/1.645)^2+(Inter!F15/1.645)^2+(Foreign!F15/1.645)^2))*1.645)</f>
        <v>249</v>
      </c>
      <c r="G15" s="19">
        <f>E15/E$14</f>
        <v>0.45952269536733736</v>
      </c>
      <c r="H15" s="17">
        <f>Intra!H15+Inter!H15+Foreign!H15</f>
        <v>602</v>
      </c>
      <c r="I15" s="22">
        <f>((SQRT((Intra!I15/1.645)^2+(Inter!I15/1.645)^2+(Foreign!I15/1.645)^2))*1.645)</f>
        <v>549.63715303825666</v>
      </c>
    </row>
    <row r="16" spans="1:11" ht="28.8" x14ac:dyDescent="0.3">
      <c r="A16" s="20" t="s">
        <v>22</v>
      </c>
      <c r="B16" s="17">
        <f>Intra!B16+Inter!B16+Foreign!B16</f>
        <v>93</v>
      </c>
      <c r="C16" s="18">
        <f>((SQRT((Intra!C16/1.645)^2+(Inter!C16/1.645)^2+(Foreign!C16/1.645)^2))*1.645)</f>
        <v>76.550636836018541</v>
      </c>
      <c r="D16" s="19">
        <f t="shared" ref="D16:D20" si="1">B16/B$14</f>
        <v>2.4714323677916556E-2</v>
      </c>
      <c r="E16" s="17">
        <f>Intra!E16+Inter!E16+Foreign!E16</f>
        <v>21</v>
      </c>
      <c r="F16" s="18">
        <f>((SQRT((Intra!F16/1.645)^2+(Inter!F16/1.645)^2+(Foreign!F16/1.645)^2))*1.645)</f>
        <v>26</v>
      </c>
      <c r="G16" s="19">
        <f t="shared" ref="G16:G20" si="2">E16/E$14</f>
        <v>9.8268600842302285E-3</v>
      </c>
      <c r="H16" s="17">
        <f>Intra!H16+Inter!H16+Foreign!H16</f>
        <v>72</v>
      </c>
      <c r="I16" s="22">
        <f>((SQRT((Intra!I16/1.645)^2+(Inter!I16/1.645)^2+(Foreign!I16/1.645)^2))*1.645)</f>
        <v>80.845531725630948</v>
      </c>
    </row>
    <row r="17" spans="1:9" ht="28.8" x14ac:dyDescent="0.3">
      <c r="A17" s="20" t="s">
        <v>23</v>
      </c>
      <c r="B17" s="17">
        <f>Intra!B17+Inter!B17+Foreign!B17</f>
        <v>220</v>
      </c>
      <c r="C17" s="18">
        <f>((SQRT((Intra!C17/1.645)^2+(Inter!C17/1.645)^2+(Foreign!C17/1.645)^2))*1.645)</f>
        <v>109.99999999999999</v>
      </c>
      <c r="D17" s="19">
        <f t="shared" si="1"/>
        <v>5.8463991496146693E-2</v>
      </c>
      <c r="E17" s="17">
        <f>Intra!E17+Inter!E17+Foreign!E17</f>
        <v>220</v>
      </c>
      <c r="F17" s="18">
        <f>((SQRT((Intra!F17/1.645)^2+(Inter!F17/1.645)^2+(Foreign!F17/1.645)^2))*1.645)</f>
        <v>109.99999999999999</v>
      </c>
      <c r="G17" s="19">
        <f t="shared" si="2"/>
        <v>0.10294805802526907</v>
      </c>
      <c r="H17" s="17">
        <f>Intra!H17+Inter!H17+Foreign!H17</f>
        <v>0</v>
      </c>
      <c r="I17" s="22">
        <f>((SQRT((Intra!I17/1.645)^2+(Inter!I17/1.645)^2+(Foreign!I17/1.645)^2))*1.645)</f>
        <v>155.56349186104043</v>
      </c>
    </row>
    <row r="18" spans="1:9" ht="28.8" x14ac:dyDescent="0.3">
      <c r="A18" s="20" t="s">
        <v>24</v>
      </c>
      <c r="B18" s="17">
        <f>Intra!B18+Inter!B18+Foreign!B18</f>
        <v>1483</v>
      </c>
      <c r="C18" s="18">
        <f>((SQRT((Intra!C18/1.645)^2+(Inter!C18/1.645)^2+(Foreign!C18/1.645)^2))*1.645)</f>
        <v>350.93161727037364</v>
      </c>
      <c r="D18" s="19">
        <f t="shared" si="1"/>
        <v>0.39410045176720704</v>
      </c>
      <c r="E18" s="17">
        <f>Intra!E18+Inter!E18+Foreign!E18</f>
        <v>820</v>
      </c>
      <c r="F18" s="18">
        <f>((SQRT((Intra!F18/1.645)^2+(Inter!F18/1.645)^2+(Foreign!F18/1.645)^2))*1.645)</f>
        <v>263.4179189045422</v>
      </c>
      <c r="G18" s="19">
        <f t="shared" si="2"/>
        <v>0.38371548900327562</v>
      </c>
      <c r="H18" s="17">
        <f>Intra!H18+Inter!H18+Foreign!H18</f>
        <v>663</v>
      </c>
      <c r="I18" s="22">
        <f>((SQRT((Intra!I18/1.645)^2+(Inter!I18/1.645)^2+(Foreign!I18/1.645)^2))*1.645)</f>
        <v>438.79608020127068</v>
      </c>
    </row>
    <row r="19" spans="1:9" x14ac:dyDescent="0.3">
      <c r="A19" s="20" t="s">
        <v>25</v>
      </c>
      <c r="B19" s="17">
        <f>Intra!B19+Inter!B19+Foreign!B19</f>
        <v>0</v>
      </c>
      <c r="C19" s="18">
        <f>((SQRT((Intra!C19/1.645)^2+(Inter!C19/1.645)^2+(Foreign!C19/1.645)^2))*1.645)</f>
        <v>0</v>
      </c>
      <c r="D19" s="19">
        <f t="shared" si="1"/>
        <v>0</v>
      </c>
      <c r="E19" s="17">
        <f>Intra!E19+Inter!E19+Foreign!E19</f>
        <v>0</v>
      </c>
      <c r="F19" s="18">
        <f>((SQRT((Intra!F19/1.645)^2+(Inter!F19/1.645)^2+(Foreign!F19/1.645)^2))*1.645)</f>
        <v>0</v>
      </c>
      <c r="G19" s="19">
        <f t="shared" si="2"/>
        <v>0</v>
      </c>
      <c r="H19" s="17">
        <f>Intra!H19+Inter!H19+Foreign!H19</f>
        <v>0</v>
      </c>
      <c r="I19" s="22">
        <f>((SQRT((Intra!I19/1.645)^2+(Inter!I19/1.645)^2+(Foreign!I19/1.645)^2))*1.645)</f>
        <v>0</v>
      </c>
    </row>
    <row r="20" spans="1:9" x14ac:dyDescent="0.3">
      <c r="A20" s="20" t="s">
        <v>26</v>
      </c>
      <c r="B20" s="17">
        <f>Intra!B20+Inter!B20+Foreign!B20</f>
        <v>16</v>
      </c>
      <c r="C20" s="18">
        <f>((SQRT((Intra!C20/1.645)^2+(Inter!C20/1.645)^2+(Foreign!C20/1.645)^2))*1.645)</f>
        <v>25</v>
      </c>
      <c r="D20" s="19">
        <f t="shared" si="1"/>
        <v>4.2519266542652137E-3</v>
      </c>
      <c r="E20" s="17">
        <f>Intra!E20+Inter!E20+Foreign!E20</f>
        <v>0</v>
      </c>
      <c r="F20" s="18">
        <f>((SQRT((Intra!F20/1.645)^2+(Inter!F20/1.645)^2+(Foreign!F20/1.645)^2))*1.645)</f>
        <v>0</v>
      </c>
      <c r="G20" s="19">
        <f t="shared" si="2"/>
        <v>0</v>
      </c>
      <c r="H20" s="17">
        <f>Intra!H20+Inter!H20+Foreign!H20</f>
        <v>16</v>
      </c>
      <c r="I20" s="22">
        <f>((SQRT((Intra!I20/1.645)^2+(Inter!I20/1.645)^2+(Foreign!I20/1.645)^2))*1.645)</f>
        <v>25</v>
      </c>
    </row>
    <row r="21" spans="1:9" s="5" customFormat="1" x14ac:dyDescent="0.3">
      <c r="A21" s="20" t="s">
        <v>27</v>
      </c>
      <c r="B21" s="17">
        <f>Intra!B21+Inter!B21+Foreign!B21</f>
        <v>92</v>
      </c>
      <c r="C21" s="18">
        <f>((SQRT((Intra!C21/1.645)^2+(Inter!C21/1.645)^2+(Foreign!C21/1.645)^2))*1.645)</f>
        <v>62.201286160335947</v>
      </c>
      <c r="D21" s="19">
        <f t="shared" ref="D21:D32" si="3">B21/B$14</f>
        <v>2.444857826202498E-2</v>
      </c>
      <c r="E21" s="17">
        <f>Intra!E21+Inter!E21+Foreign!E21</f>
        <v>53</v>
      </c>
      <c r="F21" s="18">
        <f>((SQRT((Intra!F21/1.645)^2+(Inter!F21/1.645)^2+(Foreign!F21/1.645)^2))*1.645)</f>
        <v>62</v>
      </c>
      <c r="G21" s="19">
        <f t="shared" ref="G21:G32" si="4">E21/E$14</f>
        <v>2.4801123069723912E-2</v>
      </c>
      <c r="H21" s="17">
        <f>Intra!H21+Inter!H21+Foreign!H21</f>
        <v>39</v>
      </c>
      <c r="I21" s="22">
        <f>((SQRT((Intra!I21/1.645)^2+(Inter!I21/1.645)^2+(Foreign!I21/1.645)^2))*1.645)</f>
        <v>87.823687009826685</v>
      </c>
    </row>
    <row r="22" spans="1:9" s="5" customFormat="1" ht="28.8" x14ac:dyDescent="0.3">
      <c r="A22" s="20" t="s">
        <v>28</v>
      </c>
      <c r="B22" s="17">
        <f>Intra!B22+Inter!B22+Foreign!B22</f>
        <v>19</v>
      </c>
      <c r="C22" s="18">
        <f>((SQRT((Intra!C22/1.645)^2+(Inter!C22/1.645)^2+(Foreign!C22/1.645)^2))*1.645)</f>
        <v>19</v>
      </c>
      <c r="D22" s="19">
        <f t="shared" si="3"/>
        <v>5.0491629019399414E-3</v>
      </c>
      <c r="E22" s="17">
        <f>Intra!E22+Inter!E22+Foreign!E22</f>
        <v>0</v>
      </c>
      <c r="F22" s="18">
        <f>((SQRT((Intra!F22/1.645)^2+(Inter!F22/1.645)^2+(Foreign!F22/1.645)^2))*1.645)</f>
        <v>0</v>
      </c>
      <c r="G22" s="19">
        <f t="shared" si="4"/>
        <v>0</v>
      </c>
      <c r="H22" s="17">
        <f>Intra!H22+Inter!H22+Foreign!H22</f>
        <v>19</v>
      </c>
      <c r="I22" s="22">
        <f>((SQRT((Intra!I22/1.645)^2+(Inter!I22/1.645)^2+(Foreign!I22/1.645)^2))*1.645)</f>
        <v>19</v>
      </c>
    </row>
    <row r="23" spans="1:9" s="5" customFormat="1" x14ac:dyDescent="0.3">
      <c r="A23" s="20" t="s">
        <v>29</v>
      </c>
      <c r="B23" s="17">
        <f>Intra!B23+Inter!B23+Foreign!B23</f>
        <v>4</v>
      </c>
      <c r="C23" s="18">
        <f>((SQRT((Intra!C23/1.645)^2+(Inter!C23/1.645)^2+(Foreign!C23/1.645)^2))*1.645)</f>
        <v>7</v>
      </c>
      <c r="D23" s="19">
        <f t="shared" si="3"/>
        <v>1.0629816635663034E-3</v>
      </c>
      <c r="E23" s="17">
        <f>Intra!E23+Inter!E23+Foreign!E23</f>
        <v>0</v>
      </c>
      <c r="F23" s="18">
        <f>((SQRT((Intra!F23/1.645)^2+(Inter!F23/1.645)^2+(Foreign!F23/1.645)^2))*1.645)</f>
        <v>0</v>
      </c>
      <c r="G23" s="19">
        <f t="shared" si="4"/>
        <v>0</v>
      </c>
      <c r="H23" s="17">
        <f>Intra!H23+Inter!H23+Foreign!H23</f>
        <v>4</v>
      </c>
      <c r="I23" s="22">
        <f>((SQRT((Intra!I23/1.645)^2+(Inter!I23/1.645)^2+(Foreign!I23/1.645)^2))*1.645)</f>
        <v>7</v>
      </c>
    </row>
    <row r="24" spans="1:9" s="5" customFormat="1" x14ac:dyDescent="0.3">
      <c r="A24" s="20" t="s">
        <v>30</v>
      </c>
      <c r="B24" s="17">
        <f>Intra!B24+Inter!B24+Foreign!B24</f>
        <v>20</v>
      </c>
      <c r="C24" s="18">
        <f>((SQRT((Intra!C24/1.645)^2+(Inter!C24/1.645)^2+(Foreign!C24/1.645)^2))*1.645)</f>
        <v>35</v>
      </c>
      <c r="D24" s="19">
        <f t="shared" si="3"/>
        <v>5.3149083178315173E-3</v>
      </c>
      <c r="E24" s="17">
        <f>Intra!E24+Inter!E24+Foreign!E24</f>
        <v>0</v>
      </c>
      <c r="F24" s="18">
        <f>((SQRT((Intra!F24/1.645)^2+(Inter!F24/1.645)^2+(Foreign!F24/1.645)^2))*1.645)</f>
        <v>0</v>
      </c>
      <c r="G24" s="19">
        <f t="shared" si="4"/>
        <v>0</v>
      </c>
      <c r="H24" s="17">
        <f>Intra!H24+Inter!H24+Foreign!H24</f>
        <v>20</v>
      </c>
      <c r="I24" s="22">
        <f>((SQRT((Intra!I24/1.645)^2+(Inter!I24/1.645)^2+(Foreign!I24/1.645)^2))*1.645)</f>
        <v>35</v>
      </c>
    </row>
    <row r="25" spans="1:9" s="5" customFormat="1" x14ac:dyDescent="0.3">
      <c r="A25" s="20" t="s">
        <v>31</v>
      </c>
      <c r="B25" s="17">
        <f>Intra!B25+Inter!B25+Foreign!B25</f>
        <v>99</v>
      </c>
      <c r="C25" s="18">
        <f>((SQRT((Intra!C25/1.645)^2+(Inter!C25/1.645)^2+(Foreign!C25/1.645)^2))*1.645)</f>
        <v>65.67343450741707</v>
      </c>
      <c r="D25" s="19">
        <f t="shared" si="3"/>
        <v>2.6308796173266012E-2</v>
      </c>
      <c r="E25" s="17">
        <f>Intra!E25+Inter!E25+Foreign!E25</f>
        <v>13</v>
      </c>
      <c r="F25" s="18">
        <f>((SQRT((Intra!F25/1.645)^2+(Inter!F25/1.645)^2+(Foreign!F25/1.645)^2))*1.645)</f>
        <v>13.038404810405298</v>
      </c>
      <c r="G25" s="19">
        <f t="shared" si="4"/>
        <v>6.0832943378568089E-3</v>
      </c>
      <c r="H25" s="17">
        <f>Intra!H25+Inter!H25+Foreign!H25</f>
        <v>86</v>
      </c>
      <c r="I25" s="22">
        <f>((SQRT((Intra!I25/1.645)^2+(Inter!I25/1.645)^2+(Foreign!I25/1.645)^2))*1.645)</f>
        <v>66.955208908642803</v>
      </c>
    </row>
    <row r="26" spans="1:9" s="5" customFormat="1" x14ac:dyDescent="0.3">
      <c r="A26" s="20" t="s">
        <v>32</v>
      </c>
      <c r="B26" s="17">
        <f>Intra!B26+Inter!B26+Foreign!B26</f>
        <v>0</v>
      </c>
      <c r="C26" s="18">
        <f>((SQRT((Intra!C26/1.645)^2+(Inter!C26/1.645)^2+(Foreign!C26/1.645)^2))*1.645)</f>
        <v>0</v>
      </c>
      <c r="D26" s="19">
        <f t="shared" si="3"/>
        <v>0</v>
      </c>
      <c r="E26" s="17">
        <f>Intra!E26+Inter!E26+Foreign!E26</f>
        <v>0</v>
      </c>
      <c r="F26" s="18">
        <f>((SQRT((Intra!F26/1.645)^2+(Inter!F26/1.645)^2+(Foreign!F26/1.645)^2))*1.645)</f>
        <v>0</v>
      </c>
      <c r="G26" s="19">
        <f t="shared" si="4"/>
        <v>0</v>
      </c>
      <c r="H26" s="17">
        <f>Intra!H26+Inter!H26+Foreign!H26</f>
        <v>0</v>
      </c>
      <c r="I26" s="22">
        <f>((SQRT((Intra!I26/1.645)^2+(Inter!I26/1.645)^2+(Foreign!I26/1.645)^2))*1.645)</f>
        <v>0</v>
      </c>
    </row>
    <row r="27" spans="1:9" s="5" customFormat="1" x14ac:dyDescent="0.3">
      <c r="A27" s="20" t="s">
        <v>33</v>
      </c>
      <c r="B27" s="17">
        <f>Intra!B27+Inter!B27+Foreign!B27</f>
        <v>0</v>
      </c>
      <c r="C27" s="18">
        <f>((SQRT((Intra!C27/1.645)^2+(Inter!C27/1.645)^2+(Foreign!C27/1.645)^2))*1.645)</f>
        <v>0</v>
      </c>
      <c r="D27" s="19">
        <f t="shared" si="3"/>
        <v>0</v>
      </c>
      <c r="E27" s="17">
        <f>Intra!E27+Inter!E27+Foreign!E27</f>
        <v>0</v>
      </c>
      <c r="F27" s="18">
        <f>((SQRT((Intra!F27/1.645)^2+(Inter!F27/1.645)^2+(Foreign!F27/1.645)^2))*1.645)</f>
        <v>0</v>
      </c>
      <c r="G27" s="19">
        <f t="shared" si="4"/>
        <v>0</v>
      </c>
      <c r="H27" s="17">
        <f>Intra!H27+Inter!H27+Foreign!H27</f>
        <v>0</v>
      </c>
      <c r="I27" s="22">
        <f>((SQRT((Intra!I27/1.645)^2+(Inter!I27/1.645)^2+(Foreign!I27/1.645)^2))*1.645)</f>
        <v>0</v>
      </c>
    </row>
    <row r="28" spans="1:9" s="5" customFormat="1" x14ac:dyDescent="0.3">
      <c r="A28" s="20" t="s">
        <v>34</v>
      </c>
      <c r="B28" s="17">
        <f>Intra!B28+Inter!B28+Foreign!B28</f>
        <v>47</v>
      </c>
      <c r="C28" s="18">
        <f>((SQRT((Intra!C28/1.645)^2+(Inter!C28/1.645)^2+(Foreign!C28/1.645)^2))*1.645)</f>
        <v>70</v>
      </c>
      <c r="D28" s="19">
        <f t="shared" si="3"/>
        <v>1.2490034546904066E-2</v>
      </c>
      <c r="E28" s="17">
        <f>Intra!E28+Inter!E28+Foreign!E28</f>
        <v>18</v>
      </c>
      <c r="F28" s="18">
        <f>((SQRT((Intra!F28/1.645)^2+(Inter!F28/1.645)^2+(Foreign!F28/1.645)^2))*1.645)</f>
        <v>22</v>
      </c>
      <c r="G28" s="19">
        <f t="shared" si="4"/>
        <v>8.4230229293401973E-3</v>
      </c>
      <c r="H28" s="17">
        <f>Intra!H28+Inter!H28+Foreign!H28</f>
        <v>29</v>
      </c>
      <c r="I28" s="22">
        <f>((SQRT((Intra!I28/1.645)^2+(Inter!I28/1.645)^2+(Foreign!I28/1.645)^2))*1.645)</f>
        <v>73.375745311376562</v>
      </c>
    </row>
    <row r="29" spans="1:9" s="5" customFormat="1" x14ac:dyDescent="0.3">
      <c r="A29" s="20" t="s">
        <v>35</v>
      </c>
      <c r="B29" s="17">
        <f>Intra!B29+Inter!B29+Foreign!B29</f>
        <v>8</v>
      </c>
      <c r="C29" s="18">
        <f>((SQRT((Intra!C29/1.645)^2+(Inter!C29/1.645)^2+(Foreign!C29/1.645)^2))*1.645)</f>
        <v>14</v>
      </c>
      <c r="D29" s="19">
        <f t="shared" si="3"/>
        <v>2.1259633271326068E-3</v>
      </c>
      <c r="E29" s="17">
        <f>Intra!E29+Inter!E29+Foreign!E29</f>
        <v>10</v>
      </c>
      <c r="F29" s="18">
        <f>((SQRT((Intra!F29/1.645)^2+(Inter!F29/1.645)^2+(Foreign!F29/1.645)^2))*1.645)</f>
        <v>15.000000000000002</v>
      </c>
      <c r="G29" s="19">
        <f t="shared" si="4"/>
        <v>4.679457182966776E-3</v>
      </c>
      <c r="H29" s="17">
        <f>Intra!H29+Inter!H29+Foreign!H29</f>
        <v>-2</v>
      </c>
      <c r="I29" s="22">
        <f>((SQRT((Intra!I29/1.645)^2+(Inter!I29/1.645)^2+(Foreign!I29/1.645)^2))*1.645)</f>
        <v>20.518284528683193</v>
      </c>
    </row>
    <row r="30" spans="1:9" x14ac:dyDescent="0.3">
      <c r="A30" s="34" t="s">
        <v>36</v>
      </c>
      <c r="B30" s="17">
        <f>Intra!B30+Inter!B30+Foreign!B30</f>
        <v>0</v>
      </c>
      <c r="C30" s="18">
        <f>((SQRT((Intra!C30/1.645)^2+(Inter!C30/1.645)^2+(Foreign!C30/1.645)^2))*1.645)</f>
        <v>0</v>
      </c>
      <c r="D30" s="19">
        <f t="shared" si="3"/>
        <v>0</v>
      </c>
      <c r="E30" s="17">
        <f>Intra!E30+Inter!E30+Foreign!E30</f>
        <v>0</v>
      </c>
      <c r="F30" s="18">
        <f>((SQRT((Intra!F30/1.645)^2+(Inter!F30/1.645)^2+(Foreign!F30/1.645)^2))*1.645)</f>
        <v>0</v>
      </c>
      <c r="G30" s="19">
        <f t="shared" si="4"/>
        <v>0</v>
      </c>
      <c r="H30" s="17">
        <f>Intra!H30+Inter!H30+Foreign!H30</f>
        <v>0</v>
      </c>
      <c r="I30" s="22">
        <f>((SQRT((Intra!I30/1.645)^2+(Inter!I30/1.645)^2+(Foreign!I30/1.645)^2))*1.645)</f>
        <v>0</v>
      </c>
    </row>
    <row r="31" spans="1:9" s="5" customFormat="1" x14ac:dyDescent="0.3">
      <c r="A31" s="35" t="s">
        <v>38</v>
      </c>
      <c r="B31" s="17">
        <f>Intra!B31+Inter!B31+Foreign!B31</f>
        <v>26</v>
      </c>
      <c r="C31" s="18">
        <f>((SQRT((Intra!C31/1.645)^2+(Inter!C31/1.645)^2+(Foreign!C31/1.645)^2))*1.645)</f>
        <v>31</v>
      </c>
      <c r="D31" s="19">
        <f t="shared" si="3"/>
        <v>6.9093808131809728E-3</v>
      </c>
      <c r="E31" s="17">
        <f>Intra!E31+Inter!E31+Foreign!E31</f>
        <v>0</v>
      </c>
      <c r="F31" s="18">
        <f>((SQRT((Intra!F31/1.645)^2+(Inter!F31/1.645)^2+(Foreign!F31/1.645)^2))*1.645)</f>
        <v>0</v>
      </c>
      <c r="G31" s="19">
        <f t="shared" si="4"/>
        <v>0</v>
      </c>
      <c r="H31" s="17">
        <f>Intra!H31+Inter!H31+Foreign!H31</f>
        <v>26</v>
      </c>
      <c r="I31" s="22">
        <f>((SQRT((Intra!I31/1.645)^2+(Inter!I31/1.645)^2+(Foreign!I31/1.645)^2))*1.645)</f>
        <v>31</v>
      </c>
    </row>
    <row r="32" spans="1:9" s="5" customFormat="1" x14ac:dyDescent="0.3">
      <c r="A32" s="34" t="s">
        <v>37</v>
      </c>
      <c r="B32" s="17">
        <f>Intra!B32+Inter!B32+Foreign!B32</f>
        <v>52</v>
      </c>
      <c r="C32" s="18">
        <f>((SQRT((Intra!C32/1.645)^2+(Inter!C32/1.645)^2+(Foreign!C32/1.645)^2))*1.645)</f>
        <v>89</v>
      </c>
      <c r="D32" s="19">
        <f t="shared" si="3"/>
        <v>1.3818761626361946E-2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52</v>
      </c>
      <c r="I32" s="22">
        <f>((SQRT((Intra!I32/1.645)^2+(Inter!I32/1.645)^2+(Foreign!I32/1.645)^2))*1.645)</f>
        <v>89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3763</v>
      </c>
      <c r="C35" s="18">
        <f>((SQRT((Intra!C35/1.645)^2+(Inter!C35/1.645)^2+(Foreign!C35/1.645)^2))*1.645)</f>
        <v>686.68260499302005</v>
      </c>
      <c r="D35" s="19">
        <f>B35/B$35</f>
        <v>1</v>
      </c>
      <c r="E35" s="17">
        <f>Intra!E35+Inter!E35+Foreign!E35</f>
        <v>2137</v>
      </c>
      <c r="F35" s="18">
        <f>((SQRT((Intra!F35/1.645)^2+(Inter!F35/1.645)^2+(Foreign!F35/1.645)^2))*1.645)</f>
        <v>425.25404172094591</v>
      </c>
      <c r="G35" s="19">
        <f>E35/E$35</f>
        <v>1</v>
      </c>
      <c r="H35" s="17">
        <f>Intra!H35+Inter!H35+Foreign!H35</f>
        <v>1626</v>
      </c>
      <c r="I35" s="22">
        <f>((SQRT((Intra!I35/1.645)^2+(Inter!I35/1.645)^2+(Foreign!I35/1.645)^2))*1.645)</f>
        <v>807.69672526264469</v>
      </c>
    </row>
    <row r="36" spans="1:9" ht="28.8" x14ac:dyDescent="0.3">
      <c r="A36" s="20" t="s">
        <v>39</v>
      </c>
      <c r="B36" s="17">
        <f>Intra!B36+Inter!B36+Foreign!B36</f>
        <v>3360</v>
      </c>
      <c r="C36" s="18">
        <f>((SQRT((Intra!C36/1.645)^2+(Inter!C36/1.645)^2+(Foreign!C36/1.645)^2))*1.645)</f>
        <v>668.24621211047656</v>
      </c>
      <c r="D36" s="19">
        <f t="shared" ref="D36:D39" si="5">B36/B$35</f>
        <v>0.89290459739569494</v>
      </c>
      <c r="E36" s="17">
        <f>Intra!E36+Inter!E36+Foreign!E36</f>
        <v>2043</v>
      </c>
      <c r="F36" s="18">
        <f>((SQRT((Intra!F36/1.645)^2+(Inter!F36/1.645)^2+(Foreign!F36/1.645)^2))*1.645)</f>
        <v>419.67249135486594</v>
      </c>
      <c r="G36" s="19">
        <f t="shared" ref="G36:G39" si="6">E36/E$35</f>
        <v>0.95601310248011229</v>
      </c>
      <c r="H36" s="17">
        <f>Intra!H36+Inter!H36+Foreign!H36</f>
        <v>1317</v>
      </c>
      <c r="I36" s="22">
        <f>((SQRT((Intra!I36/1.645)^2+(Inter!I36/1.645)^2+(Foreign!I36/1.645)^2))*1.645)</f>
        <v>789.09948675689816</v>
      </c>
    </row>
    <row r="37" spans="1:9" ht="28.8" x14ac:dyDescent="0.3">
      <c r="A37" s="20" t="s">
        <v>40</v>
      </c>
      <c r="B37" s="17">
        <f>Intra!B37+Inter!B37+Foreign!B37</f>
        <v>177</v>
      </c>
      <c r="C37" s="18">
        <f>((SQRT((Intra!C37/1.645)^2+(Inter!C37/1.645)^2+(Foreign!C37/1.645)^2))*1.645)</f>
        <v>110.72488428533126</v>
      </c>
      <c r="D37" s="19">
        <f t="shared" si="5"/>
        <v>4.7036938612808929E-2</v>
      </c>
      <c r="E37" s="17">
        <f>Intra!E37+Inter!E37+Foreign!E37</f>
        <v>17</v>
      </c>
      <c r="F37" s="18">
        <f>((SQRT((Intra!F37/1.645)^2+(Inter!F37/1.645)^2+(Foreign!F37/1.645)^2))*1.645)</f>
        <v>26</v>
      </c>
      <c r="G37" s="19">
        <f t="shared" si="6"/>
        <v>7.9550772110435191E-3</v>
      </c>
      <c r="H37" s="17">
        <f>Intra!H37+Inter!H37+Foreign!H37</f>
        <v>160</v>
      </c>
      <c r="I37" s="22">
        <f>((SQRT((Intra!I37/1.645)^2+(Inter!I37/1.645)^2+(Foreign!I37/1.645)^2))*1.645)</f>
        <v>113.73653766490344</v>
      </c>
    </row>
    <row r="38" spans="1:9" ht="28.8" x14ac:dyDescent="0.3">
      <c r="A38" s="20" t="s">
        <v>41</v>
      </c>
      <c r="B38" s="17">
        <f>Intra!B38+Inter!B38+Foreign!B38</f>
        <v>33</v>
      </c>
      <c r="C38" s="18">
        <f>((SQRT((Intra!C38/1.645)^2+(Inter!C38/1.645)^2+(Foreign!C38/1.645)^2))*1.645)</f>
        <v>30.495901363953809</v>
      </c>
      <c r="D38" s="19">
        <f t="shared" si="5"/>
        <v>8.7695987244220033E-3</v>
      </c>
      <c r="E38" s="17">
        <f>Intra!E38+Inter!E38+Foreign!E38</f>
        <v>31</v>
      </c>
      <c r="F38" s="18">
        <f>((SQRT((Intra!F38/1.645)^2+(Inter!F38/1.645)^2+(Foreign!F38/1.645)^2))*1.645)</f>
        <v>25.961509971494337</v>
      </c>
      <c r="G38" s="19">
        <f t="shared" si="6"/>
        <v>1.4506317267197005E-2</v>
      </c>
      <c r="H38" s="17">
        <f>Intra!H38+Inter!H38+Foreign!H38</f>
        <v>2</v>
      </c>
      <c r="I38" s="22">
        <f>((SQRT((Intra!I38/1.645)^2+(Inter!I38/1.645)^2+(Foreign!I38/1.645)^2))*1.645)</f>
        <v>40.049968789001575</v>
      </c>
    </row>
    <row r="39" spans="1:9" ht="28.8" x14ac:dyDescent="0.3">
      <c r="A39" s="24" t="s">
        <v>42</v>
      </c>
      <c r="B39" s="25">
        <f>Intra!B39+Inter!B39+Foreign!B39</f>
        <v>175</v>
      </c>
      <c r="C39" s="26">
        <f>((SQRT((Intra!C39/1.645)^2+(Inter!C39/1.645)^2+(Foreign!C39/1.645)^2))*1.645)</f>
        <v>101</v>
      </c>
      <c r="D39" s="27">
        <f t="shared" si="5"/>
        <v>4.6505447781025777E-2</v>
      </c>
      <c r="E39" s="25">
        <f>Intra!E39+Inter!E39+Foreign!E39</f>
        <v>46</v>
      </c>
      <c r="F39" s="26">
        <f>((SQRT((Intra!F39/1.645)^2+(Inter!F39/1.645)^2+(Foreign!F39/1.645)^2))*1.645)</f>
        <v>57.999999999999993</v>
      </c>
      <c r="G39" s="27">
        <f t="shared" si="6"/>
        <v>2.152550304164717E-2</v>
      </c>
      <c r="H39" s="25">
        <f>Intra!H39+Inter!H39+Foreign!H39</f>
        <v>129</v>
      </c>
      <c r="I39" s="28">
        <f>((SQRT((Intra!I39/1.645)^2+(Inter!I39/1.645)^2+(Foreign!I39/1.645)^2))*1.645)</f>
        <v>116.46887996370532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9" width="13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St. Mary's  County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2571</v>
      </c>
      <c r="C8" s="45">
        <v>583</v>
      </c>
      <c r="D8" s="19">
        <f>B8/B$8</f>
        <v>1</v>
      </c>
      <c r="E8" s="15">
        <v>1651</v>
      </c>
      <c r="F8" s="45">
        <v>378</v>
      </c>
      <c r="G8" s="19">
        <f t="shared" ref="G8:G10" si="0">E8/E$8</f>
        <v>1</v>
      </c>
      <c r="H8" s="38">
        <f t="shared" ref="H8:H11" si="1">B8-E8</f>
        <v>920</v>
      </c>
      <c r="I8" s="39">
        <f>((SQRT((C8/1.645)^2+(F8/1.645)^2)))*1.645</f>
        <v>694.81868138385573</v>
      </c>
    </row>
    <row r="9" spans="1:9" x14ac:dyDescent="0.3">
      <c r="A9" s="32" t="str">
        <f>Total!A9</f>
        <v>Speak only English</v>
      </c>
      <c r="B9" s="15">
        <v>2382</v>
      </c>
      <c r="C9" s="45">
        <v>573</v>
      </c>
      <c r="D9" s="19">
        <f>B9/B$8</f>
        <v>0.92648774795799305</v>
      </c>
      <c r="E9" s="15">
        <v>1509</v>
      </c>
      <c r="F9" s="45">
        <v>370</v>
      </c>
      <c r="G9" s="19">
        <f t="shared" si="0"/>
        <v>0.91399152029073294</v>
      </c>
      <c r="H9" s="38">
        <f t="shared" si="1"/>
        <v>873</v>
      </c>
      <c r="I9" s="39">
        <f t="shared" ref="I9:I11" si="2">((SQRT((C9/1.645)^2+(F9/1.645)^2)))*1.645</f>
        <v>682.07697512817424</v>
      </c>
    </row>
    <row r="10" spans="1:9" ht="28.8" x14ac:dyDescent="0.3">
      <c r="A10" s="32" t="str">
        <f>Total!A10</f>
        <v>Speak a language other than English, speak English "very well"</v>
      </c>
      <c r="B10" s="15">
        <v>134</v>
      </c>
      <c r="C10" s="45">
        <v>95</v>
      </c>
      <c r="D10" s="19">
        <f>B10/B$8</f>
        <v>5.2119797744068455E-2</v>
      </c>
      <c r="E10" s="15">
        <v>124</v>
      </c>
      <c r="F10" s="45">
        <v>77</v>
      </c>
      <c r="G10" s="19">
        <f t="shared" si="0"/>
        <v>7.5105996365838881E-2</v>
      </c>
      <c r="H10" s="38">
        <f t="shared" si="1"/>
        <v>10</v>
      </c>
      <c r="I10" s="39">
        <f t="shared" si="2"/>
        <v>122.2865487287952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55</v>
      </c>
      <c r="C11" s="45">
        <v>46</v>
      </c>
      <c r="D11" s="19">
        <f>B11/B$8</f>
        <v>2.1392454297938544E-2</v>
      </c>
      <c r="E11" s="15">
        <v>18</v>
      </c>
      <c r="F11" s="45">
        <v>22</v>
      </c>
      <c r="G11" s="19">
        <f>E11/E$8</f>
        <v>1.0902483343428226E-2</v>
      </c>
      <c r="H11" s="38">
        <f t="shared" si="1"/>
        <v>37</v>
      </c>
      <c r="I11" s="39">
        <f t="shared" si="2"/>
        <v>50.990195135927848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2844</v>
      </c>
      <c r="C14" s="47">
        <v>590</v>
      </c>
      <c r="D14" s="19">
        <f>B14/B$14</f>
        <v>1</v>
      </c>
      <c r="E14" s="48">
        <v>1718</v>
      </c>
      <c r="F14" s="48">
        <v>359</v>
      </c>
      <c r="G14" s="19">
        <f>E14/E$14</f>
        <v>1</v>
      </c>
      <c r="H14" s="17">
        <f t="shared" ref="H14:H20" si="3">B14-E14</f>
        <v>1126</v>
      </c>
      <c r="I14" s="22">
        <f t="shared" ref="I14:I20" si="4">((SQRT((C14/1.645)^2+(F14/1.645)^2)))*1.645</f>
        <v>690.63811073528223</v>
      </c>
    </row>
    <row r="15" spans="1:9" ht="28.8" x14ac:dyDescent="0.3">
      <c r="A15" s="32" t="str">
        <f>Total!A15</f>
        <v>Same state as current residence and residence 1 year ago</v>
      </c>
      <c r="B15" s="46">
        <v>1584</v>
      </c>
      <c r="C15" s="47">
        <v>490</v>
      </c>
      <c r="D15" s="19">
        <f>B15/B$14</f>
        <v>0.55696202531645567</v>
      </c>
      <c r="E15" s="48">
        <v>982</v>
      </c>
      <c r="F15" s="48">
        <v>249</v>
      </c>
      <c r="G15" s="19">
        <f>E15/E$14</f>
        <v>0.57159487776484286</v>
      </c>
      <c r="H15" s="17">
        <f t="shared" si="3"/>
        <v>602</v>
      </c>
      <c r="I15" s="22">
        <f t="shared" si="4"/>
        <v>549.63715303825666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1053</v>
      </c>
      <c r="C18" s="47">
        <v>310</v>
      </c>
      <c r="D18" s="19">
        <f t="shared" si="5"/>
        <v>0.370253164556962</v>
      </c>
      <c r="E18" s="48">
        <v>646</v>
      </c>
      <c r="F18" s="48">
        <v>250</v>
      </c>
      <c r="G18" s="19">
        <f t="shared" si="6"/>
        <v>0.37601862630966237</v>
      </c>
      <c r="H18" s="17">
        <f t="shared" si="3"/>
        <v>407</v>
      </c>
      <c r="I18" s="22">
        <f t="shared" si="4"/>
        <v>398.24615503479754</v>
      </c>
    </row>
    <row r="19" spans="1:9" x14ac:dyDescent="0.3">
      <c r="A19" s="32" t="str">
        <f>Total!A19</f>
        <v>Born in U.S. Island Area</v>
      </c>
      <c r="B19" s="46">
        <v>0</v>
      </c>
      <c r="C19" s="47">
        <v>0</v>
      </c>
      <c r="D19" s="19">
        <f t="shared" si="5"/>
        <v>0</v>
      </c>
      <c r="E19" s="48">
        <v>0</v>
      </c>
      <c r="F19" s="48">
        <v>0</v>
      </c>
      <c r="G19" s="19">
        <f t="shared" si="6"/>
        <v>0</v>
      </c>
      <c r="H19" s="17">
        <f t="shared" si="3"/>
        <v>0</v>
      </c>
      <c r="I19" s="22">
        <f t="shared" si="4"/>
        <v>0</v>
      </c>
    </row>
    <row r="20" spans="1:9" x14ac:dyDescent="0.3">
      <c r="A20" s="32" t="str">
        <f>Total!A20</f>
        <v>Born in Germany</v>
      </c>
      <c r="B20" s="46">
        <v>16</v>
      </c>
      <c r="C20" s="47">
        <v>25</v>
      </c>
      <c r="D20" s="19">
        <f t="shared" si="5"/>
        <v>5.6258790436005627E-3</v>
      </c>
      <c r="E20" s="48">
        <v>0</v>
      </c>
      <c r="F20" s="48">
        <v>0</v>
      </c>
      <c r="G20" s="19">
        <f t="shared" si="6"/>
        <v>0</v>
      </c>
      <c r="H20" s="17">
        <f t="shared" si="3"/>
        <v>16</v>
      </c>
      <c r="I20" s="22">
        <f t="shared" si="4"/>
        <v>25</v>
      </c>
    </row>
    <row r="21" spans="1:9" s="5" customFormat="1" x14ac:dyDescent="0.3">
      <c r="A21" s="32" t="str">
        <f>Total!A21</f>
        <v>Born in remainder of Europe</v>
      </c>
      <c r="B21" s="46">
        <v>49</v>
      </c>
      <c r="C21" s="47">
        <v>50</v>
      </c>
      <c r="D21" s="19">
        <f t="shared" si="5"/>
        <v>1.7229254571026722E-2</v>
      </c>
      <c r="E21" s="48">
        <v>53</v>
      </c>
      <c r="F21" s="48">
        <v>62</v>
      </c>
      <c r="G21" s="19">
        <f t="shared" si="6"/>
        <v>3.0849825378346914E-2</v>
      </c>
      <c r="H21" s="17">
        <f t="shared" ref="H21:H32" si="7">B21-E21</f>
        <v>-4</v>
      </c>
      <c r="I21" s="22">
        <f t="shared" ref="I21:I32" si="8">((SQRT((C21/1.645)^2+(F21/1.645)^2)))*1.645</f>
        <v>79.649231006959511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0</v>
      </c>
      <c r="C22" s="47">
        <v>0</v>
      </c>
      <c r="D22" s="19">
        <f t="shared" si="5"/>
        <v>0</v>
      </c>
      <c r="E22" s="48">
        <v>0</v>
      </c>
      <c r="F22" s="48">
        <v>0</v>
      </c>
      <c r="G22" s="19">
        <f t="shared" si="6"/>
        <v>0</v>
      </c>
      <c r="H22" s="17">
        <f t="shared" si="7"/>
        <v>0</v>
      </c>
      <c r="I22" s="22">
        <f t="shared" si="8"/>
        <v>0</v>
      </c>
    </row>
    <row r="23" spans="1:9" s="5" customFormat="1" x14ac:dyDescent="0.3">
      <c r="A23" s="32" t="str">
        <f>Total!A23</f>
        <v>Born in India</v>
      </c>
      <c r="B23" s="46">
        <v>0</v>
      </c>
      <c r="C23" s="47">
        <v>0</v>
      </c>
      <c r="D23" s="19">
        <f t="shared" si="5"/>
        <v>0</v>
      </c>
      <c r="E23" s="48">
        <v>0</v>
      </c>
      <c r="F23" s="48">
        <v>0</v>
      </c>
      <c r="G23" s="19">
        <f t="shared" si="6"/>
        <v>0</v>
      </c>
      <c r="H23" s="17">
        <f t="shared" si="7"/>
        <v>0</v>
      </c>
      <c r="I23" s="22">
        <f t="shared" si="8"/>
        <v>0</v>
      </c>
    </row>
    <row r="24" spans="1:9" s="5" customFormat="1" x14ac:dyDescent="0.3">
      <c r="A24" s="32" t="str">
        <f>Total!A24</f>
        <v>Born in the Philippines</v>
      </c>
      <c r="B24" s="46">
        <v>0</v>
      </c>
      <c r="C24" s="47">
        <v>0</v>
      </c>
      <c r="D24" s="19">
        <f t="shared" si="5"/>
        <v>0</v>
      </c>
      <c r="E24" s="48">
        <v>0</v>
      </c>
      <c r="F24" s="48">
        <v>0</v>
      </c>
      <c r="G24" s="19">
        <f t="shared" si="6"/>
        <v>0</v>
      </c>
      <c r="H24" s="17">
        <f t="shared" si="7"/>
        <v>0</v>
      </c>
      <c r="I24" s="22">
        <f t="shared" si="8"/>
        <v>0</v>
      </c>
    </row>
    <row r="25" spans="1:9" s="5" customFormat="1" x14ac:dyDescent="0.3">
      <c r="A25" s="32" t="str">
        <f>Total!A25</f>
        <v>Born in remainder of Asia</v>
      </c>
      <c r="B25" s="46">
        <v>69</v>
      </c>
      <c r="C25" s="47">
        <v>58</v>
      </c>
      <c r="D25" s="19">
        <f t="shared" si="5"/>
        <v>2.4261603375527425E-2</v>
      </c>
      <c r="E25" s="48">
        <v>9</v>
      </c>
      <c r="F25" s="48">
        <v>11</v>
      </c>
      <c r="G25" s="19">
        <f t="shared" si="6"/>
        <v>5.2386495925494762E-3</v>
      </c>
      <c r="H25" s="17">
        <f t="shared" si="7"/>
        <v>60</v>
      </c>
      <c r="I25" s="22">
        <f t="shared" si="8"/>
        <v>59.033888572581759</v>
      </c>
    </row>
    <row r="26" spans="1:9" s="5" customFormat="1" x14ac:dyDescent="0.3">
      <c r="A26" s="32" t="str">
        <f>Total!A26</f>
        <v>Born in Northern America</v>
      </c>
      <c r="B26" s="46">
        <v>0</v>
      </c>
      <c r="C26" s="47">
        <v>0</v>
      </c>
      <c r="D26" s="19">
        <f t="shared" si="5"/>
        <v>0</v>
      </c>
      <c r="E26" s="48">
        <v>0</v>
      </c>
      <c r="F26" s="48">
        <v>0</v>
      </c>
      <c r="G26" s="19">
        <f t="shared" si="6"/>
        <v>0</v>
      </c>
      <c r="H26" s="17">
        <f t="shared" si="7"/>
        <v>0</v>
      </c>
      <c r="I26" s="22">
        <f t="shared" si="8"/>
        <v>0</v>
      </c>
    </row>
    <row r="27" spans="1:9" s="5" customFormat="1" x14ac:dyDescent="0.3">
      <c r="A27" s="32" t="str">
        <f>Total!A27</f>
        <v>Born in Mexico</v>
      </c>
      <c r="B27" s="46">
        <v>0</v>
      </c>
      <c r="C27" s="47">
        <v>0</v>
      </c>
      <c r="D27" s="19">
        <f t="shared" si="5"/>
        <v>0</v>
      </c>
      <c r="E27" s="48">
        <v>0</v>
      </c>
      <c r="F27" s="48">
        <v>0</v>
      </c>
      <c r="G27" s="19">
        <f t="shared" si="6"/>
        <v>0</v>
      </c>
      <c r="H27" s="17">
        <f t="shared" si="7"/>
        <v>0</v>
      </c>
      <c r="I27" s="22">
        <f t="shared" si="8"/>
        <v>0</v>
      </c>
    </row>
    <row r="28" spans="1:9" s="5" customFormat="1" x14ac:dyDescent="0.3">
      <c r="A28" s="32" t="str">
        <f>Total!A28</f>
        <v>Born in remainder of Central America</v>
      </c>
      <c r="B28" s="46">
        <v>47</v>
      </c>
      <c r="C28" s="47">
        <v>70</v>
      </c>
      <c r="D28" s="19">
        <f t="shared" si="5"/>
        <v>1.6526019690576654E-2</v>
      </c>
      <c r="E28" s="48">
        <v>18</v>
      </c>
      <c r="F28" s="48">
        <v>22</v>
      </c>
      <c r="G28" s="19">
        <f t="shared" si="6"/>
        <v>1.0477299185098952E-2</v>
      </c>
      <c r="H28" s="17">
        <f t="shared" si="7"/>
        <v>29</v>
      </c>
      <c r="I28" s="22">
        <f t="shared" si="8"/>
        <v>73.375745311376562</v>
      </c>
    </row>
    <row r="29" spans="1:9" s="5" customFormat="1" x14ac:dyDescent="0.3">
      <c r="A29" s="32" t="str">
        <f>Total!A29</f>
        <v>Born in the Caribbean</v>
      </c>
      <c r="B29" s="46">
        <v>0</v>
      </c>
      <c r="C29" s="47">
        <v>0</v>
      </c>
      <c r="D29" s="19">
        <f t="shared" si="5"/>
        <v>0</v>
      </c>
      <c r="E29" s="48">
        <v>10</v>
      </c>
      <c r="F29" s="48">
        <v>15</v>
      </c>
      <c r="G29" s="19">
        <f t="shared" si="6"/>
        <v>5.8207217694994182E-3</v>
      </c>
      <c r="H29" s="17">
        <f t="shared" si="7"/>
        <v>-10</v>
      </c>
      <c r="I29" s="22">
        <f t="shared" si="8"/>
        <v>15.000000000000002</v>
      </c>
    </row>
    <row r="30" spans="1:9" s="5" customFormat="1" x14ac:dyDescent="0.3">
      <c r="A30" s="42" t="str">
        <f>Total!A30</f>
        <v>Born in South America</v>
      </c>
      <c r="B30" s="46">
        <v>0</v>
      </c>
      <c r="C30" s="47">
        <v>0</v>
      </c>
      <c r="D30" s="19">
        <f t="shared" si="5"/>
        <v>0</v>
      </c>
      <c r="E30" s="48">
        <v>0</v>
      </c>
      <c r="F30" s="48">
        <v>0</v>
      </c>
      <c r="G30" s="19">
        <f t="shared" si="6"/>
        <v>0</v>
      </c>
      <c r="H30" s="17">
        <f t="shared" si="7"/>
        <v>0</v>
      </c>
      <c r="I30" s="22">
        <f t="shared" si="8"/>
        <v>0</v>
      </c>
    </row>
    <row r="31" spans="1:9" s="5" customFormat="1" x14ac:dyDescent="0.3">
      <c r="A31" s="40" t="str">
        <f>Total!A31</f>
        <v>Born in Africa</v>
      </c>
      <c r="B31" s="46">
        <v>26</v>
      </c>
      <c r="C31" s="47">
        <v>31</v>
      </c>
      <c r="D31" s="19">
        <f t="shared" si="5"/>
        <v>9.1420534458509142E-3</v>
      </c>
      <c r="E31" s="48">
        <v>0</v>
      </c>
      <c r="F31" s="48">
        <v>0</v>
      </c>
      <c r="G31" s="19">
        <f t="shared" si="6"/>
        <v>0</v>
      </c>
      <c r="H31" s="17">
        <f t="shared" si="7"/>
        <v>26</v>
      </c>
      <c r="I31" s="22">
        <f t="shared" si="8"/>
        <v>31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0</v>
      </c>
      <c r="F32" s="48">
        <v>0</v>
      </c>
      <c r="G32" s="19">
        <f t="shared" si="6"/>
        <v>0</v>
      </c>
      <c r="H32" s="17">
        <f t="shared" si="7"/>
        <v>0</v>
      </c>
      <c r="I32" s="22">
        <f t="shared" si="8"/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2844</v>
      </c>
      <c r="C35" s="18">
        <v>642</v>
      </c>
      <c r="D35" s="19">
        <f>B35/B$35</f>
        <v>1</v>
      </c>
      <c r="E35" s="17">
        <v>1718</v>
      </c>
      <c r="F35" s="18">
        <v>396</v>
      </c>
      <c r="G35" s="19">
        <f>E35/E$35</f>
        <v>1</v>
      </c>
      <c r="H35" s="17">
        <f t="shared" ref="H35:H39" si="9">B35-E35</f>
        <v>1126</v>
      </c>
      <c r="I35" s="22">
        <f t="shared" ref="I35:I39" si="10">((SQRT((C35/1.645)^2+(F35/1.645)^2)))*1.645</f>
        <v>754.30762955176317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2626</v>
      </c>
      <c r="C36" s="18">
        <v>632</v>
      </c>
      <c r="D36" s="19">
        <f t="shared" ref="D36:D39" si="11">B36/B$35</f>
        <v>0.92334739803094235</v>
      </c>
      <c r="E36" s="17">
        <v>1628</v>
      </c>
      <c r="F36" s="18">
        <v>390</v>
      </c>
      <c r="G36" s="19">
        <f t="shared" ref="G36:G39" si="12">E36/E$35</f>
        <v>0.94761350407450529</v>
      </c>
      <c r="H36" s="17">
        <f t="shared" si="9"/>
        <v>998</v>
      </c>
      <c r="I36" s="22">
        <f t="shared" si="10"/>
        <v>742.64661852054508</v>
      </c>
    </row>
    <row r="37" spans="1:9" ht="28.8" x14ac:dyDescent="0.3">
      <c r="A37" s="32" t="str">
        <f>Total!A37</f>
        <v>Entered the United States (or Puerto Rico) 5 years ago or less</v>
      </c>
      <c r="B37" s="17">
        <v>28</v>
      </c>
      <c r="C37" s="18">
        <v>32</v>
      </c>
      <c r="D37" s="19">
        <f t="shared" si="11"/>
        <v>9.8452883263009851E-3</v>
      </c>
      <c r="E37" s="17">
        <v>17</v>
      </c>
      <c r="F37" s="18">
        <v>26</v>
      </c>
      <c r="G37" s="19">
        <f t="shared" si="12"/>
        <v>9.8952270081490105E-3</v>
      </c>
      <c r="H37" s="17">
        <f t="shared" si="9"/>
        <v>11</v>
      </c>
      <c r="I37" s="22">
        <f t="shared" si="10"/>
        <v>41.231056256176608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15</v>
      </c>
      <c r="C38" s="18">
        <v>25</v>
      </c>
      <c r="D38" s="19">
        <f t="shared" si="11"/>
        <v>5.2742616033755272E-3</v>
      </c>
      <c r="E38" s="17">
        <v>27</v>
      </c>
      <c r="F38" s="18">
        <v>25</v>
      </c>
      <c r="G38" s="19">
        <f t="shared" si="12"/>
        <v>1.5715948777648429E-2</v>
      </c>
      <c r="H38" s="17">
        <f t="shared" si="9"/>
        <v>-12</v>
      </c>
      <c r="I38" s="22">
        <f t="shared" si="10"/>
        <v>35.355339059327378</v>
      </c>
    </row>
    <row r="39" spans="1:9" ht="28.8" x14ac:dyDescent="0.3">
      <c r="A39" s="44" t="str">
        <f>Total!A39</f>
        <v>Entered the United States (or Puerto Rico) 16 years ago or more</v>
      </c>
      <c r="B39" s="25">
        <v>175</v>
      </c>
      <c r="C39" s="26">
        <v>101</v>
      </c>
      <c r="D39" s="27">
        <f t="shared" si="11"/>
        <v>6.1533052039381156E-2</v>
      </c>
      <c r="E39" s="25">
        <v>46</v>
      </c>
      <c r="F39" s="26">
        <v>58</v>
      </c>
      <c r="G39" s="27">
        <f t="shared" si="12"/>
        <v>2.6775320139697321E-2</v>
      </c>
      <c r="H39" s="25">
        <f t="shared" si="9"/>
        <v>129</v>
      </c>
      <c r="I39" s="28">
        <f t="shared" si="10"/>
        <v>116.46887996370532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St. Mary's  County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385</v>
      </c>
      <c r="C8" s="48">
        <v>135</v>
      </c>
      <c r="D8" s="19">
        <f t="shared" ref="D8" si="0">B8/B$8</f>
        <v>1</v>
      </c>
      <c r="E8" s="48">
        <v>385</v>
      </c>
      <c r="F8" s="48">
        <v>135</v>
      </c>
      <c r="G8" s="19">
        <f t="shared" ref="G8" si="1">E8/E$8</f>
        <v>1</v>
      </c>
      <c r="H8" s="38">
        <f t="shared" ref="H8:H11" si="2">B8-E8</f>
        <v>0</v>
      </c>
      <c r="I8" s="39">
        <f t="shared" ref="I8:I11" si="3">((SQRT((C8/1.645)^2+(F8/1.645)^2)))*1.645</f>
        <v>190.91883092036781</v>
      </c>
    </row>
    <row r="9" spans="1:9" x14ac:dyDescent="0.3">
      <c r="A9" s="32" t="str">
        <f>Total!A9</f>
        <v>Speak only English</v>
      </c>
      <c r="B9" s="48">
        <v>375</v>
      </c>
      <c r="C9" s="48">
        <v>135</v>
      </c>
      <c r="D9" s="19">
        <f>B9/B$8</f>
        <v>0.97402597402597402</v>
      </c>
      <c r="E9" s="48">
        <v>375</v>
      </c>
      <c r="F9" s="48">
        <v>135</v>
      </c>
      <c r="G9" s="19">
        <f>E9/E$8</f>
        <v>0.97402597402597402</v>
      </c>
      <c r="H9" s="38">
        <f t="shared" si="2"/>
        <v>0</v>
      </c>
      <c r="I9" s="39">
        <f t="shared" si="3"/>
        <v>190.91883092036781</v>
      </c>
    </row>
    <row r="10" spans="1:9" ht="28.8" x14ac:dyDescent="0.3">
      <c r="A10" s="32" t="str">
        <f>Total!A10</f>
        <v>Speak a language other than English, speak English "very well"</v>
      </c>
      <c r="B10" s="48">
        <v>6</v>
      </c>
      <c r="C10" s="48">
        <v>10</v>
      </c>
      <c r="D10" s="19">
        <f>B10/B$8</f>
        <v>1.5584415584415584E-2</v>
      </c>
      <c r="E10" s="48">
        <v>6</v>
      </c>
      <c r="F10" s="48">
        <v>10</v>
      </c>
      <c r="G10" s="19">
        <f>E10/E$8</f>
        <v>1.5584415584415584E-2</v>
      </c>
      <c r="H10" s="38">
        <f t="shared" si="2"/>
        <v>0</v>
      </c>
      <c r="I10" s="39">
        <f t="shared" si="3"/>
        <v>14.142135623730951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4</v>
      </c>
      <c r="C11" s="48">
        <v>7</v>
      </c>
      <c r="D11" s="19">
        <f>B11/B$8</f>
        <v>1.038961038961039E-2</v>
      </c>
      <c r="E11" s="48">
        <v>4</v>
      </c>
      <c r="F11" s="48">
        <v>7</v>
      </c>
      <c r="G11" s="19">
        <f>E11/E$8</f>
        <v>1.038961038961039E-2</v>
      </c>
      <c r="H11" s="38">
        <f t="shared" si="2"/>
        <v>0</v>
      </c>
      <c r="I11" s="39">
        <f t="shared" si="3"/>
        <v>9.8994949366116654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419</v>
      </c>
      <c r="C14" s="48">
        <v>140</v>
      </c>
      <c r="D14" s="19">
        <f>B14/B$14</f>
        <v>1</v>
      </c>
      <c r="E14" s="48">
        <v>419</v>
      </c>
      <c r="F14" s="48">
        <v>140</v>
      </c>
      <c r="G14" s="19">
        <f>E14/E$14</f>
        <v>1</v>
      </c>
      <c r="H14" s="17">
        <f t="shared" ref="H14:H32" si="4">B14-E14</f>
        <v>0</v>
      </c>
      <c r="I14" s="22">
        <f t="shared" ref="I14:I32" si="5">((SQRT((C14/1.645)^2+(F14/1.645)^2)))*1.645</f>
        <v>197.98989873223331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21</v>
      </c>
      <c r="C16" s="48">
        <v>26</v>
      </c>
      <c r="D16" s="19">
        <f t="shared" ref="D16:D32" si="6">B16/B$14</f>
        <v>5.0119331742243436E-2</v>
      </c>
      <c r="E16" s="48">
        <v>21</v>
      </c>
      <c r="F16" s="48">
        <v>26</v>
      </c>
      <c r="G16" s="19">
        <f t="shared" ref="G16:G32" si="7">E16/E$14</f>
        <v>5.0119331742243436E-2</v>
      </c>
      <c r="H16" s="17">
        <f t="shared" si="4"/>
        <v>0</v>
      </c>
      <c r="I16" s="22">
        <f t="shared" si="5"/>
        <v>36.76955262170047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220</v>
      </c>
      <c r="C17" s="48">
        <v>110</v>
      </c>
      <c r="D17" s="19">
        <f t="shared" si="6"/>
        <v>0.52505966587112174</v>
      </c>
      <c r="E17" s="48">
        <v>220</v>
      </c>
      <c r="F17" s="48">
        <v>110</v>
      </c>
      <c r="G17" s="19">
        <f t="shared" si="7"/>
        <v>0.52505966587112174</v>
      </c>
      <c r="H17" s="17">
        <f t="shared" si="4"/>
        <v>0</v>
      </c>
      <c r="I17" s="22">
        <f t="shared" si="5"/>
        <v>155.56349186104043</v>
      </c>
    </row>
    <row r="18" spans="1:9" ht="28.8" x14ac:dyDescent="0.3">
      <c r="A18" s="32" t="str">
        <f>Total!A18</f>
        <v>Different state than current residence or residence 1 year ago</v>
      </c>
      <c r="B18" s="48">
        <v>174</v>
      </c>
      <c r="C18" s="48">
        <v>83</v>
      </c>
      <c r="D18" s="19">
        <f t="shared" si="6"/>
        <v>0.41527446300715992</v>
      </c>
      <c r="E18" s="48">
        <v>174</v>
      </c>
      <c r="F18" s="48">
        <v>83</v>
      </c>
      <c r="G18" s="19">
        <f t="shared" si="7"/>
        <v>0.41527446300715992</v>
      </c>
      <c r="H18" s="17">
        <f t="shared" si="4"/>
        <v>0</v>
      </c>
      <c r="I18" s="22">
        <f t="shared" si="5"/>
        <v>117.37972567696688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6"/>
        <v>0</v>
      </c>
      <c r="E19" s="48">
        <v>0</v>
      </c>
      <c r="F19" s="48">
        <v>0</v>
      </c>
      <c r="G19" s="19">
        <f t="shared" si="7"/>
        <v>0</v>
      </c>
      <c r="H19" s="17">
        <f t="shared" si="4"/>
        <v>0</v>
      </c>
      <c r="I19" s="22">
        <f t="shared" si="5"/>
        <v>0</v>
      </c>
    </row>
    <row r="20" spans="1:9" x14ac:dyDescent="0.3">
      <c r="A20" s="32" t="str">
        <f>Total!A20</f>
        <v>Born in Germany</v>
      </c>
      <c r="B20" s="48">
        <v>0</v>
      </c>
      <c r="C20" s="48">
        <v>0</v>
      </c>
      <c r="D20" s="19">
        <f t="shared" si="6"/>
        <v>0</v>
      </c>
      <c r="E20" s="48">
        <v>0</v>
      </c>
      <c r="F20" s="48">
        <v>0</v>
      </c>
      <c r="G20" s="19">
        <f t="shared" si="7"/>
        <v>0</v>
      </c>
      <c r="H20" s="17">
        <f t="shared" si="4"/>
        <v>0</v>
      </c>
      <c r="I20" s="22">
        <f t="shared" si="5"/>
        <v>0</v>
      </c>
    </row>
    <row r="21" spans="1:9" x14ac:dyDescent="0.3">
      <c r="A21" s="32" t="str">
        <f>Total!A21</f>
        <v>Born in remainder of Europe</v>
      </c>
      <c r="B21" s="48">
        <v>0</v>
      </c>
      <c r="C21" s="48">
        <v>0</v>
      </c>
      <c r="D21" s="19">
        <f t="shared" si="6"/>
        <v>0</v>
      </c>
      <c r="E21" s="48">
        <v>0</v>
      </c>
      <c r="F21" s="48">
        <v>0</v>
      </c>
      <c r="G21" s="19">
        <f t="shared" si="7"/>
        <v>0</v>
      </c>
      <c r="H21" s="17">
        <f t="shared" si="4"/>
        <v>0</v>
      </c>
      <c r="I21" s="22">
        <f t="shared" si="5"/>
        <v>0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0</v>
      </c>
      <c r="C22" s="48">
        <v>0</v>
      </c>
      <c r="D22" s="19">
        <f t="shared" si="6"/>
        <v>0</v>
      </c>
      <c r="E22" s="48">
        <v>0</v>
      </c>
      <c r="F22" s="48">
        <v>0</v>
      </c>
      <c r="G22" s="19">
        <f t="shared" si="7"/>
        <v>0</v>
      </c>
      <c r="H22" s="17">
        <f t="shared" si="4"/>
        <v>0</v>
      </c>
      <c r="I22" s="22">
        <f t="shared" si="5"/>
        <v>0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6"/>
        <v>0</v>
      </c>
      <c r="E23" s="48">
        <v>0</v>
      </c>
      <c r="F23" s="48">
        <v>0</v>
      </c>
      <c r="G23" s="19">
        <f t="shared" si="7"/>
        <v>0</v>
      </c>
      <c r="H23" s="17">
        <f t="shared" si="4"/>
        <v>0</v>
      </c>
      <c r="I23" s="22">
        <f t="shared" si="5"/>
        <v>0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f t="shared" si="6"/>
        <v>0</v>
      </c>
      <c r="E24" s="48">
        <v>0</v>
      </c>
      <c r="F24" s="48">
        <v>0</v>
      </c>
      <c r="G24" s="19">
        <f t="shared" si="7"/>
        <v>0</v>
      </c>
      <c r="H24" s="17">
        <f t="shared" si="4"/>
        <v>0</v>
      </c>
      <c r="I24" s="22">
        <f t="shared" si="5"/>
        <v>0</v>
      </c>
    </row>
    <row r="25" spans="1:9" x14ac:dyDescent="0.3">
      <c r="A25" s="32" t="str">
        <f>Total!A25</f>
        <v>Born in remainder of Asia</v>
      </c>
      <c r="B25" s="48">
        <v>4</v>
      </c>
      <c r="C25" s="48">
        <v>7</v>
      </c>
      <c r="D25" s="19">
        <f t="shared" si="6"/>
        <v>9.5465393794749408E-3</v>
      </c>
      <c r="E25" s="48">
        <v>4</v>
      </c>
      <c r="F25" s="48">
        <v>7</v>
      </c>
      <c r="G25" s="19">
        <f t="shared" si="7"/>
        <v>9.5465393794749408E-3</v>
      </c>
      <c r="H25" s="17">
        <f t="shared" si="4"/>
        <v>0</v>
      </c>
      <c r="I25" s="22">
        <f t="shared" si="5"/>
        <v>9.8994949366116654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6"/>
        <v>0</v>
      </c>
      <c r="E26" s="48">
        <v>0</v>
      </c>
      <c r="F26" s="48">
        <v>0</v>
      </c>
      <c r="G26" s="19">
        <f t="shared" si="7"/>
        <v>0</v>
      </c>
      <c r="H26" s="17">
        <f t="shared" si="4"/>
        <v>0</v>
      </c>
      <c r="I26" s="22">
        <f t="shared" si="5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6"/>
        <v>0</v>
      </c>
      <c r="E27" s="48">
        <v>0</v>
      </c>
      <c r="F27" s="48">
        <v>0</v>
      </c>
      <c r="G27" s="19">
        <f t="shared" si="7"/>
        <v>0</v>
      </c>
      <c r="H27" s="17">
        <f t="shared" si="4"/>
        <v>0</v>
      </c>
      <c r="I27" s="22">
        <f t="shared" si="5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6"/>
        <v>0</v>
      </c>
      <c r="E28" s="48">
        <v>0</v>
      </c>
      <c r="F28" s="48">
        <v>0</v>
      </c>
      <c r="G28" s="19">
        <f t="shared" si="7"/>
        <v>0</v>
      </c>
      <c r="H28" s="17">
        <f t="shared" si="4"/>
        <v>0</v>
      </c>
      <c r="I28" s="22">
        <f t="shared" si="5"/>
        <v>0</v>
      </c>
    </row>
    <row r="29" spans="1:9" x14ac:dyDescent="0.3">
      <c r="A29" s="32" t="str">
        <f>Total!A29</f>
        <v>Born in the Caribbean</v>
      </c>
      <c r="B29" s="48">
        <v>0</v>
      </c>
      <c r="C29" s="48">
        <v>0</v>
      </c>
      <c r="D29" s="19">
        <f t="shared" si="6"/>
        <v>0</v>
      </c>
      <c r="E29" s="48">
        <v>0</v>
      </c>
      <c r="F29" s="48">
        <v>0</v>
      </c>
      <c r="G29" s="19">
        <f t="shared" si="7"/>
        <v>0</v>
      </c>
      <c r="H29" s="17">
        <f t="shared" si="4"/>
        <v>0</v>
      </c>
      <c r="I29" s="22">
        <f t="shared" si="5"/>
        <v>0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6"/>
        <v>0</v>
      </c>
      <c r="E30" s="48">
        <v>0</v>
      </c>
      <c r="F30" s="48">
        <v>0</v>
      </c>
      <c r="G30" s="19">
        <f t="shared" si="7"/>
        <v>0</v>
      </c>
      <c r="H30" s="17">
        <f t="shared" si="4"/>
        <v>0</v>
      </c>
      <c r="I30" s="22">
        <f t="shared" si="5"/>
        <v>0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6"/>
        <v>0</v>
      </c>
      <c r="E31" s="48">
        <v>0</v>
      </c>
      <c r="F31" s="48">
        <v>0</v>
      </c>
      <c r="G31" s="19">
        <f t="shared" si="7"/>
        <v>0</v>
      </c>
      <c r="H31" s="17">
        <f t="shared" si="4"/>
        <v>0</v>
      </c>
      <c r="I31" s="22">
        <f t="shared" si="5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419</v>
      </c>
      <c r="C35" s="18">
        <v>155</v>
      </c>
      <c r="D35" s="19">
        <f>B35/B$35</f>
        <v>1</v>
      </c>
      <c r="E35" s="17">
        <v>419</v>
      </c>
      <c r="F35" s="18">
        <v>155</v>
      </c>
      <c r="G35" s="19">
        <f>E35/E$35</f>
        <v>1</v>
      </c>
      <c r="H35" s="17">
        <f>B35-E35</f>
        <v>0</v>
      </c>
      <c r="I35" s="22">
        <f t="shared" ref="I35:I39" si="8">((SQRT((C35/1.645)^2+(F35/1.645)^2)))*1.645</f>
        <v>219.20310216782977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415</v>
      </c>
      <c r="C36" s="18">
        <v>155</v>
      </c>
      <c r="D36" s="19">
        <f t="shared" ref="D36:D39" si="9">B36/B$35</f>
        <v>0.99045346062052508</v>
      </c>
      <c r="E36" s="17">
        <v>415</v>
      </c>
      <c r="F36" s="18">
        <v>155</v>
      </c>
      <c r="G36" s="19">
        <f t="shared" ref="G36:G39" si="10">E36/E$35</f>
        <v>0.99045346062052508</v>
      </c>
      <c r="H36" s="17">
        <f t="shared" ref="H36:H39" si="11">B36-E36</f>
        <v>0</v>
      </c>
      <c r="I36" s="22">
        <f t="shared" si="8"/>
        <v>219.20310216782977</v>
      </c>
    </row>
    <row r="37" spans="1:9" ht="28.8" x14ac:dyDescent="0.3">
      <c r="A37" s="20" t="str">
        <f>Total!A37</f>
        <v>Entered the United States (or Puerto Rico) 5 years ago or less</v>
      </c>
      <c r="B37" s="17">
        <v>0</v>
      </c>
      <c r="C37" s="18">
        <v>0</v>
      </c>
      <c r="D37" s="19">
        <f t="shared" si="9"/>
        <v>0</v>
      </c>
      <c r="E37" s="17">
        <v>0</v>
      </c>
      <c r="F37" s="18">
        <v>0</v>
      </c>
      <c r="G37" s="19">
        <f t="shared" si="10"/>
        <v>0</v>
      </c>
      <c r="H37" s="17">
        <f t="shared" si="11"/>
        <v>0</v>
      </c>
      <c r="I37" s="22">
        <f t="shared" si="8"/>
        <v>0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4</v>
      </c>
      <c r="C38" s="18">
        <v>7</v>
      </c>
      <c r="D38" s="19">
        <f t="shared" si="9"/>
        <v>9.5465393794749408E-3</v>
      </c>
      <c r="E38" s="17">
        <v>4</v>
      </c>
      <c r="F38" s="18">
        <v>7</v>
      </c>
      <c r="G38" s="19">
        <f t="shared" si="10"/>
        <v>9.5465393794749408E-3</v>
      </c>
      <c r="H38" s="17">
        <f t="shared" si="11"/>
        <v>0</v>
      </c>
      <c r="I38" s="22">
        <f t="shared" si="8"/>
        <v>9.8994949366116654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9"/>
        <v>0</v>
      </c>
      <c r="E39" s="25">
        <v>0</v>
      </c>
      <c r="F39" s="26">
        <v>0</v>
      </c>
      <c r="G39" s="27">
        <f t="shared" si="10"/>
        <v>0</v>
      </c>
      <c r="H39" s="25">
        <f t="shared" si="11"/>
        <v>0</v>
      </c>
      <c r="I39" s="28">
        <f t="shared" si="8"/>
        <v>0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St. Mary's  County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441</v>
      </c>
      <c r="C8" s="48">
        <v>172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441</v>
      </c>
      <c r="I8" s="39">
        <f t="shared" ref="I8:I9" si="1">((SQRT((C8/1.645)^2+(F8/1.645)^2)))*1.645</f>
        <v>172</v>
      </c>
    </row>
    <row r="9" spans="1:9" x14ac:dyDescent="0.3">
      <c r="A9" s="32" t="str">
        <f>Total!A9</f>
        <v>Speak only English</v>
      </c>
      <c r="B9" s="48">
        <v>303</v>
      </c>
      <c r="C9" s="48">
        <v>144</v>
      </c>
      <c r="D9" s="16">
        <f>B9/B$8</f>
        <v>0.68707482993197277</v>
      </c>
      <c r="E9" s="17">
        <v>0</v>
      </c>
      <c r="F9" s="18">
        <v>0</v>
      </c>
      <c r="G9" s="19">
        <v>0</v>
      </c>
      <c r="H9" s="38">
        <f t="shared" si="0"/>
        <v>303</v>
      </c>
      <c r="I9" s="39">
        <f t="shared" si="1"/>
        <v>144</v>
      </c>
    </row>
    <row r="10" spans="1:9" ht="28.8" x14ac:dyDescent="0.3">
      <c r="A10" s="32" t="str">
        <f>Total!A10</f>
        <v>Speak a language other than English, speak English "very well"</v>
      </c>
      <c r="B10" s="48">
        <v>99</v>
      </c>
      <c r="C10" s="48">
        <v>89</v>
      </c>
      <c r="D10" s="16">
        <f>B10/B$8</f>
        <v>0.22448979591836735</v>
      </c>
      <c r="E10" s="17">
        <v>0</v>
      </c>
      <c r="F10" s="18">
        <v>0</v>
      </c>
      <c r="G10" s="19">
        <v>0</v>
      </c>
      <c r="H10" s="38">
        <f t="shared" si="0"/>
        <v>99</v>
      </c>
      <c r="I10" s="39">
        <f>((SQRT((C10/1.645)^2+(F10/1.645)^2)))*1.645</f>
        <v>89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39</v>
      </c>
      <c r="C11" s="48">
        <v>30</v>
      </c>
      <c r="D11" s="16">
        <f>B11/B$8</f>
        <v>8.8435374149659865E-2</v>
      </c>
      <c r="E11" s="17">
        <v>0</v>
      </c>
      <c r="F11" s="18">
        <v>0</v>
      </c>
      <c r="G11" s="19">
        <v>0</v>
      </c>
      <c r="H11" s="38">
        <f t="shared" si="0"/>
        <v>39</v>
      </c>
      <c r="I11" s="39">
        <f>((SQRT((C11/1.645)^2+(F11/1.645)^2)))*1.645</f>
        <v>30.000000000000004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500</v>
      </c>
      <c r="C14" s="48">
        <v>193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500</v>
      </c>
      <c r="I14" s="22">
        <f t="shared" ref="I14:I32" si="3">((SQRT((C14/1.645)^2+(F14/1.645)^2)))*1.645</f>
        <v>193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72</v>
      </c>
      <c r="C16" s="48">
        <v>72</v>
      </c>
      <c r="D16" s="19">
        <f t="shared" ref="D16:D32" si="4">B16/B$14</f>
        <v>0.14399999999999999</v>
      </c>
      <c r="E16" s="48">
        <v>0</v>
      </c>
      <c r="F16" s="48">
        <v>0</v>
      </c>
      <c r="G16" s="19">
        <v>0</v>
      </c>
      <c r="H16" s="17">
        <f t="shared" si="2"/>
        <v>72</v>
      </c>
      <c r="I16" s="22">
        <f t="shared" si="3"/>
        <v>72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f t="shared" si="4"/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256</v>
      </c>
      <c r="C18" s="48">
        <v>142</v>
      </c>
      <c r="D18" s="19">
        <f t="shared" si="4"/>
        <v>0.51200000000000001</v>
      </c>
      <c r="E18" s="48">
        <v>0</v>
      </c>
      <c r="F18" s="48">
        <v>0</v>
      </c>
      <c r="G18" s="19">
        <v>0</v>
      </c>
      <c r="H18" s="17">
        <f t="shared" si="2"/>
        <v>256</v>
      </c>
      <c r="I18" s="22">
        <f t="shared" si="3"/>
        <v>142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0</v>
      </c>
      <c r="C20" s="48">
        <v>0</v>
      </c>
      <c r="D20" s="19">
        <f t="shared" si="4"/>
        <v>0</v>
      </c>
      <c r="E20" s="48">
        <v>0</v>
      </c>
      <c r="F20" s="48">
        <v>0</v>
      </c>
      <c r="G20" s="19">
        <v>0</v>
      </c>
      <c r="H20" s="17">
        <f t="shared" si="2"/>
        <v>0</v>
      </c>
      <c r="I20" s="22">
        <f t="shared" si="3"/>
        <v>0</v>
      </c>
    </row>
    <row r="21" spans="1:9" x14ac:dyDescent="0.3">
      <c r="A21" s="32" t="str">
        <f>Total!A21</f>
        <v>Born in remainder of Europe</v>
      </c>
      <c r="B21" s="48">
        <v>43</v>
      </c>
      <c r="C21" s="48">
        <v>37</v>
      </c>
      <c r="D21" s="19">
        <f t="shared" si="4"/>
        <v>8.5999999999999993E-2</v>
      </c>
      <c r="E21" s="48">
        <v>0</v>
      </c>
      <c r="F21" s="48">
        <v>0</v>
      </c>
      <c r="G21" s="19">
        <v>0</v>
      </c>
      <c r="H21" s="17">
        <f t="shared" si="2"/>
        <v>43</v>
      </c>
      <c r="I21" s="22">
        <f t="shared" si="3"/>
        <v>37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19</v>
      </c>
      <c r="C22" s="48">
        <v>19</v>
      </c>
      <c r="D22" s="19">
        <f t="shared" si="4"/>
        <v>3.7999999999999999E-2</v>
      </c>
      <c r="E22" s="48">
        <v>0</v>
      </c>
      <c r="F22" s="48">
        <v>0</v>
      </c>
      <c r="G22" s="19">
        <v>0</v>
      </c>
      <c r="H22" s="17">
        <f t="shared" si="2"/>
        <v>19</v>
      </c>
      <c r="I22" s="22">
        <f t="shared" si="3"/>
        <v>19</v>
      </c>
    </row>
    <row r="23" spans="1:9" x14ac:dyDescent="0.3">
      <c r="A23" s="32" t="str">
        <f>Total!A23</f>
        <v>Born in India</v>
      </c>
      <c r="B23" s="48">
        <v>4</v>
      </c>
      <c r="C23" s="48">
        <v>7</v>
      </c>
      <c r="D23" s="19">
        <f t="shared" si="4"/>
        <v>8.0000000000000002E-3</v>
      </c>
      <c r="E23" s="48">
        <v>0</v>
      </c>
      <c r="F23" s="48">
        <v>0</v>
      </c>
      <c r="G23" s="19">
        <v>0</v>
      </c>
      <c r="H23" s="17">
        <f t="shared" si="2"/>
        <v>4</v>
      </c>
      <c r="I23" s="22">
        <f t="shared" si="3"/>
        <v>7</v>
      </c>
    </row>
    <row r="24" spans="1:9" x14ac:dyDescent="0.3">
      <c r="A24" s="32" t="str">
        <f>Total!A24</f>
        <v>Born in the Philippines</v>
      </c>
      <c r="B24" s="48">
        <v>20</v>
      </c>
      <c r="C24" s="48">
        <v>35</v>
      </c>
      <c r="D24" s="19">
        <f t="shared" si="4"/>
        <v>0.04</v>
      </c>
      <c r="E24" s="48">
        <v>0</v>
      </c>
      <c r="F24" s="48">
        <v>0</v>
      </c>
      <c r="G24" s="19">
        <v>0</v>
      </c>
      <c r="H24" s="17">
        <f t="shared" si="2"/>
        <v>20</v>
      </c>
      <c r="I24" s="22">
        <f t="shared" si="3"/>
        <v>35</v>
      </c>
    </row>
    <row r="25" spans="1:9" x14ac:dyDescent="0.3">
      <c r="A25" s="32" t="str">
        <f>Total!A25</f>
        <v>Born in remainder of Asia</v>
      </c>
      <c r="B25" s="48">
        <v>26</v>
      </c>
      <c r="C25" s="48">
        <v>30</v>
      </c>
      <c r="D25" s="19">
        <f t="shared" si="4"/>
        <v>5.1999999999999998E-2</v>
      </c>
      <c r="E25" s="48">
        <v>0</v>
      </c>
      <c r="F25" s="48">
        <v>0</v>
      </c>
      <c r="G25" s="19">
        <v>0</v>
      </c>
      <c r="H25" s="17">
        <f t="shared" si="2"/>
        <v>26</v>
      </c>
      <c r="I25" s="22">
        <f t="shared" si="3"/>
        <v>30.000000000000004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4"/>
        <v>0</v>
      </c>
      <c r="E26" s="48">
        <v>0</v>
      </c>
      <c r="F26" s="48">
        <v>0</v>
      </c>
      <c r="G26" s="19">
        <v>0</v>
      </c>
      <c r="H26" s="17">
        <f t="shared" si="2"/>
        <v>0</v>
      </c>
      <c r="I26" s="22">
        <f t="shared" si="3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4"/>
        <v>0</v>
      </c>
      <c r="E27" s="48">
        <v>0</v>
      </c>
      <c r="F27" s="48">
        <v>0</v>
      </c>
      <c r="G27" s="19">
        <v>0</v>
      </c>
      <c r="H27" s="17">
        <f t="shared" si="2"/>
        <v>0</v>
      </c>
      <c r="I27" s="22">
        <f t="shared" si="3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4"/>
        <v>0</v>
      </c>
      <c r="E28" s="48">
        <v>0</v>
      </c>
      <c r="F28" s="48">
        <v>0</v>
      </c>
      <c r="G28" s="19">
        <v>0</v>
      </c>
      <c r="H28" s="17">
        <f t="shared" si="2"/>
        <v>0</v>
      </c>
      <c r="I28" s="22">
        <f t="shared" si="3"/>
        <v>0</v>
      </c>
    </row>
    <row r="29" spans="1:9" x14ac:dyDescent="0.3">
      <c r="A29" s="32" t="str">
        <f>Total!A29</f>
        <v>Born in the Caribbean</v>
      </c>
      <c r="B29" s="48">
        <v>8</v>
      </c>
      <c r="C29" s="48">
        <v>14</v>
      </c>
      <c r="D29" s="19">
        <f t="shared" si="4"/>
        <v>1.6E-2</v>
      </c>
      <c r="E29" s="48">
        <v>0</v>
      </c>
      <c r="F29" s="48">
        <v>0</v>
      </c>
      <c r="G29" s="19">
        <v>0</v>
      </c>
      <c r="H29" s="17">
        <f t="shared" si="2"/>
        <v>8</v>
      </c>
      <c r="I29" s="22">
        <f t="shared" si="3"/>
        <v>14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4"/>
        <v>0</v>
      </c>
      <c r="E30" s="48">
        <v>0</v>
      </c>
      <c r="F30" s="48">
        <v>0</v>
      </c>
      <c r="G30" s="19">
        <v>0</v>
      </c>
      <c r="H30" s="17">
        <f t="shared" si="2"/>
        <v>0</v>
      </c>
      <c r="I30" s="22">
        <f t="shared" si="3"/>
        <v>0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4"/>
        <v>0</v>
      </c>
      <c r="E31" s="48">
        <v>0</v>
      </c>
      <c r="F31" s="48">
        <v>0</v>
      </c>
      <c r="G31" s="19">
        <v>0</v>
      </c>
      <c r="H31" s="17">
        <f t="shared" si="2"/>
        <v>0</v>
      </c>
      <c r="I31" s="22">
        <f t="shared" si="3"/>
        <v>0</v>
      </c>
    </row>
    <row r="32" spans="1:9" x14ac:dyDescent="0.3">
      <c r="A32" s="42" t="str">
        <f>Total!A32</f>
        <v>Born in Oceania or At Sea</v>
      </c>
      <c r="B32" s="48">
        <v>52</v>
      </c>
      <c r="C32" s="48">
        <v>89</v>
      </c>
      <c r="D32" s="19">
        <f t="shared" si="4"/>
        <v>0.104</v>
      </c>
      <c r="E32" s="48">
        <v>0</v>
      </c>
      <c r="F32" s="48">
        <v>0</v>
      </c>
      <c r="G32" s="19">
        <v>0</v>
      </c>
      <c r="H32" s="17">
        <f t="shared" si="2"/>
        <v>52</v>
      </c>
      <c r="I32" s="22">
        <f t="shared" si="3"/>
        <v>89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500</v>
      </c>
      <c r="C35" s="18">
        <v>188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500</v>
      </c>
      <c r="I35" s="22">
        <f t="shared" ref="I35:I39" si="6">((SQRT((C35/1.645)^2+(F35/1.645)^2)))*1.645</f>
        <v>188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319</v>
      </c>
      <c r="C36" s="18">
        <v>152</v>
      </c>
      <c r="D36" s="19">
        <f t="shared" ref="D36:D39" si="7">B36/B$35</f>
        <v>0.63800000000000001</v>
      </c>
      <c r="E36" s="17">
        <v>0</v>
      </c>
      <c r="F36" s="18">
        <v>0</v>
      </c>
      <c r="G36" s="19">
        <v>0</v>
      </c>
      <c r="H36" s="17">
        <f t="shared" si="5"/>
        <v>319</v>
      </c>
      <c r="I36" s="22">
        <f t="shared" si="6"/>
        <v>152</v>
      </c>
    </row>
    <row r="37" spans="1:9" ht="28.8" x14ac:dyDescent="0.3">
      <c r="A37" s="20" t="str">
        <f>Total!A37</f>
        <v>Entered the United States (or Puerto Rico) 5 years ago or less</v>
      </c>
      <c r="B37" s="17">
        <v>149</v>
      </c>
      <c r="C37" s="18">
        <v>106</v>
      </c>
      <c r="D37" s="19">
        <f t="shared" si="7"/>
        <v>0.29799999999999999</v>
      </c>
      <c r="E37" s="17">
        <v>0</v>
      </c>
      <c r="F37" s="18">
        <v>0</v>
      </c>
      <c r="G37" s="19">
        <v>0</v>
      </c>
      <c r="H37" s="17">
        <f t="shared" si="5"/>
        <v>149</v>
      </c>
      <c r="I37" s="22">
        <f t="shared" si="6"/>
        <v>106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14</v>
      </c>
      <c r="C38" s="18">
        <v>16</v>
      </c>
      <c r="D38" s="19">
        <f t="shared" si="7"/>
        <v>2.8000000000000001E-2</v>
      </c>
      <c r="E38" s="17">
        <v>0</v>
      </c>
      <c r="F38" s="18">
        <v>0</v>
      </c>
      <c r="G38" s="19">
        <v>0</v>
      </c>
      <c r="H38" s="17">
        <f t="shared" si="5"/>
        <v>14</v>
      </c>
      <c r="I38" s="22">
        <f t="shared" si="6"/>
        <v>16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891755F-855F-4050-AD8E-ED4C103AA3D8}"/>
</file>

<file path=customXml/itemProps2.xml><?xml version="1.0" encoding="utf-8"?>
<ds:datastoreItem xmlns:ds="http://schemas.openxmlformats.org/officeDocument/2006/customXml" ds:itemID="{9EF05FB4-774B-4B47-BDB9-8A91B3B75330}"/>
</file>

<file path=customXml/itemProps3.xml><?xml version="1.0" encoding="utf-8"?>
<ds:datastoreItem xmlns:ds="http://schemas.openxmlformats.org/officeDocument/2006/customXml" ds:itemID="{7418852B-50FC-4D09-8BDB-D0C95ADFA4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