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39" i="1"/>
  <c r="C39" i="1"/>
  <c r="E8" i="1"/>
  <c r="F8" i="1"/>
  <c r="E9" i="1"/>
  <c r="F9" i="1"/>
  <c r="E10" i="1"/>
  <c r="F10" i="1"/>
  <c r="E11" i="1"/>
  <c r="F11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5" i="1"/>
  <c r="F35" i="1"/>
  <c r="E36" i="1"/>
  <c r="F36" i="1"/>
  <c r="E37" i="1"/>
  <c r="F37" i="1"/>
  <c r="E38" i="1"/>
  <c r="F38" i="1"/>
  <c r="E39" i="1"/>
  <c r="F39" i="1"/>
  <c r="I32" i="7" l="1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0" i="1" l="1"/>
  <c r="H28" i="1"/>
  <c r="H26" i="1"/>
  <c r="H24" i="1"/>
  <c r="I31" i="1"/>
  <c r="I29" i="1"/>
  <c r="H22" i="1"/>
  <c r="H31" i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G35" i="1"/>
  <c r="D36" i="1"/>
  <c r="D35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I36" i="1" l="1"/>
  <c r="H36" i="1"/>
  <c r="G14" i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D8" i="1" l="1"/>
  <c r="D10" i="1" l="1"/>
  <c r="D11" i="1"/>
  <c r="D9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<sst xmlns="http://schemas.openxmlformats.org/spreadsheetml/2006/main" count="127" uniqueCount="49">
  <si>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</si>
  <si>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</si>
  <si>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</si>
  <si>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</si>
  <si>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</si>
  <si>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</si>
  <si>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</si>
  <si>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</si>
  <si>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</si>
  <si>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</si>
  <si>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</si>
  <si>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</si>
  <si>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</si>
  <si>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</si>
  <si>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</si>
  <si>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</si>
  <si>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</si>
  <si>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</si>
  <si>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</si>
  <si>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</si>
  <si>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</si>
  <si>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</si>
  <si>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</si>
  <si>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</si>
  <si>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</si>
  <si>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</si>
  <si>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</si>
  <si>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</si>
  <si>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</si>
  <si>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</si>
  <si>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</si>
  <si>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</si>
  <si>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</si>
  <si>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</si>
  <si>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</si>
  <si>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</si>
  <si>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</si>
  <si>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</si>
  <si>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</si>
  <si>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</si>
  <si>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</si>
  <si>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</si>
  <si>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</si>
  <si>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</si>
  <si>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Washington County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</si>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</sst>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:I3"/>
    </sheetView>
  </sheetViews>
  <sheetFormatPr defaultRowHeight="14.4" x14ac:dyDescent="0.3"/>
  <cols>
    <col min="1" max="1" width="48" customWidth="1"/>
    <col min="2" max="9" width="13.1093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8327</v>
      </c>
      <c r="C8" s="18">
        <f>((SQRT((Intra!C8/1.645)^2+(Inter!C8/1.645)^2+(Foreign!C8/1.645)^2))*1.645)</f>
        <v>850.72792360425069</v>
      </c>
      <c r="D8" s="19">
        <f t="shared" ref="D8:D11" si="0">B8/B$8</f>
        <v>1</v>
      </c>
      <c r="E8" s="17">
        <f>Intra!E8+Inter!E8+Foreign!E8</f>
        <v>6380</v>
      </c>
      <c r="F8" s="18">
        <f>((SQRT((Intra!F8/1.645)^2+(Inter!F8/1.645)^2+(Foreign!F8/1.645)^2))*1.645)</f>
        <v>718.20401001386779</v>
      </c>
      <c r="G8" s="19">
        <f>E8/E$8</f>
        <v>1</v>
      </c>
      <c r="H8" s="38">
        <f>Intra!H8+Inter!H8+Foreign!H8</f>
        <v>1947</v>
      </c>
      <c r="I8" s="39">
        <f>((SQRT((Intra!I8/1.645)^2+(Inter!I8/1.645)^2+(Foreign!I8/1.645)^2))*1.645)</f>
        <v>1113.3530437376996</v>
      </c>
      <c r="K8" s="6"/>
    </row>
    <row r="9" spans="1:11" x14ac:dyDescent="0.3">
      <c r="A9" s="32" t="s">
        <v>18</v>
      </c>
      <c r="B9" s="17">
        <f>Intra!B9+Inter!B9+Foreign!B9</f>
        <v>7309</v>
      </c>
      <c r="C9" s="18">
        <f>((SQRT((Intra!C9/1.645)^2+(Inter!C9/1.645)^2+(Foreign!C9/1.645)^2))*1.645)</f>
        <v>811.26752677523098</v>
      </c>
      <c r="D9" s="19">
        <f t="shared" si="0"/>
        <v>0.87774708778671795</v>
      </c>
      <c r="E9" s="17">
        <f>Intra!E9+Inter!E9+Foreign!E9</f>
        <v>5939</v>
      </c>
      <c r="F9" s="18">
        <f>((SQRT((Intra!F9/1.645)^2+(Inter!F9/1.645)^2+(Foreign!F9/1.645)^2))*1.645)</f>
        <v>697.60232224384117</v>
      </c>
      <c r="G9" s="19">
        <f>E9/E$8</f>
        <v>0.93087774294670844</v>
      </c>
      <c r="H9" s="38">
        <f>Intra!H9+Inter!H9+Foreign!H9</f>
        <v>1370</v>
      </c>
      <c r="I9" s="39">
        <f>((SQRT((Intra!I9/1.645)^2+(Inter!I9/1.645)^2+(Foreign!I9/1.645)^2))*1.645)</f>
        <v>1069.9551392465012</v>
      </c>
      <c r="K9" s="6"/>
    </row>
    <row r="10" spans="1:11" ht="28.8" x14ac:dyDescent="0.3">
      <c r="A10" s="32" t="s">
        <v>19</v>
      </c>
      <c r="B10" s="17">
        <f>Intra!B10+Inter!B10+Foreign!B10</f>
        <v>688</v>
      </c>
      <c r="C10" s="18">
        <f>((SQRT((Intra!C10/1.645)^2+(Inter!C10/1.645)^2+(Foreign!C10/1.645)^2))*1.645)</f>
        <v>212.01179212487219</v>
      </c>
      <c r="D10" s="19">
        <f t="shared" si="0"/>
        <v>8.2622793322925422E-2</v>
      </c>
      <c r="E10" s="17">
        <f>Intra!E10+Inter!E10+Foreign!E10</f>
        <v>297</v>
      </c>
      <c r="F10" s="18">
        <f>((SQRT((Intra!F10/1.645)^2+(Inter!F10/1.645)^2+(Foreign!F10/1.645)^2))*1.645)</f>
        <v>148.06079832285113</v>
      </c>
      <c r="G10" s="19">
        <f>E10/E$8</f>
        <v>4.6551724137931037E-2</v>
      </c>
      <c r="H10" s="38">
        <f>Intra!H10+Inter!H10+Foreign!H10</f>
        <v>391</v>
      </c>
      <c r="I10" s="39">
        <f>((SQRT((Intra!I10/1.645)^2+(Inter!I10/1.645)^2+(Foreign!I10/1.645)^2))*1.645)</f>
        <v>258.5942768121522</v>
      </c>
      <c r="K10" s="6"/>
    </row>
    <row r="11" spans="1:11" ht="28.8" x14ac:dyDescent="0.3">
      <c r="A11" s="32" t="s">
        <v>20</v>
      </c>
      <c r="B11" s="17">
        <f>Intra!B11+Inter!B11+Foreign!B11</f>
        <v>330</v>
      </c>
      <c r="C11" s="18">
        <f>((SQRT((Intra!C11/1.645)^2+(Inter!C11/1.645)^2+(Foreign!C11/1.645)^2))*1.645)</f>
        <v>145.01379244747724</v>
      </c>
      <c r="D11" s="19">
        <f t="shared" si="0"/>
        <v>3.9630118890356669E-2</v>
      </c>
      <c r="E11" s="17">
        <f>Intra!E11+Inter!E11+Foreign!E11</f>
        <v>144</v>
      </c>
      <c r="F11" s="18">
        <f>((SQRT((Intra!F11/1.645)^2+(Inter!F11/1.645)^2+(Foreign!F11/1.645)^2))*1.645)</f>
        <v>88.09086218218097</v>
      </c>
      <c r="G11" s="19">
        <f>E11/E$8</f>
        <v>2.25705329153605E-2</v>
      </c>
      <c r="H11" s="38">
        <f>Intra!H11+Inter!H11+Foreign!H11</f>
        <v>186</v>
      </c>
      <c r="I11" s="39">
        <f>((SQRT((Intra!I11/1.645)^2+(Inter!I11/1.645)^2+(Foreign!I11/1.645)^2))*1.645)</f>
        <v>169.6732153287607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8779</v>
      </c>
      <c r="C14" s="18">
        <f>((SQRT((Intra!C14/1.645)^2+(Inter!C14/1.645)^2+(Foreign!C14/1.645)^2))*1.645)</f>
        <v>835.33167065543489</v>
      </c>
      <c r="D14" s="19">
        <f>B14/B$14</f>
        <v>1</v>
      </c>
      <c r="E14" s="17">
        <f>Intra!E14+Inter!E14+Foreign!E14</f>
        <v>6814</v>
      </c>
      <c r="F14" s="18">
        <f>((SQRT((Intra!F14/1.645)^2+(Inter!F14/1.645)^2+(Foreign!F14/1.645)^2))*1.645)</f>
        <v>745.86124714989717</v>
      </c>
      <c r="G14" s="19">
        <f>E14/E$14</f>
        <v>1</v>
      </c>
      <c r="H14" s="17">
        <f>Intra!H14+Inter!H14+Foreign!H14</f>
        <v>1965</v>
      </c>
      <c r="I14" s="22">
        <f>((SQRT((Intra!I14/1.645)^2+(Inter!I14/1.645)^2+(Foreign!I14/1.645)^2))*1.645)</f>
        <v>1119.8607056236949</v>
      </c>
    </row>
    <row r="15" spans="1:11" ht="28.8" x14ac:dyDescent="0.3">
      <c r="A15" s="20" t="s">
        <v>21</v>
      </c>
      <c r="B15" s="17">
        <f>Intra!B15+Inter!B15+Foreign!B15</f>
        <v>3034</v>
      </c>
      <c r="C15" s="18">
        <f>((SQRT((Intra!C15/1.645)^2+(Inter!C15/1.645)^2+(Foreign!C15/1.645)^2))*1.645)</f>
        <v>512</v>
      </c>
      <c r="D15" s="19">
        <f>B15/B$14</f>
        <v>0.345597448456544</v>
      </c>
      <c r="E15" s="17">
        <f>Intra!E15+Inter!E15+Foreign!E15</f>
        <v>1976</v>
      </c>
      <c r="F15" s="18">
        <f>((SQRT((Intra!F15/1.645)^2+(Inter!F15/1.645)^2+(Foreign!F15/1.645)^2))*1.645)</f>
        <v>326</v>
      </c>
      <c r="G15" s="19">
        <f>E15/E$14</f>
        <v>0.2899911945993543</v>
      </c>
      <c r="H15" s="17">
        <f>Intra!H15+Inter!H15+Foreign!H15</f>
        <v>1058</v>
      </c>
      <c r="I15" s="22">
        <f>((SQRT((Intra!I15/1.645)^2+(Inter!I15/1.645)^2+(Foreign!I15/1.645)^2))*1.645)</f>
        <v>606.97611155629511</v>
      </c>
    </row>
    <row r="16" spans="1:11" ht="28.8" x14ac:dyDescent="0.3">
      <c r="A16" s="20" t="s">
        <v>22</v>
      </c>
      <c r="B16" s="17">
        <f>Intra!B16+Inter!B16+Foreign!B16</f>
        <v>1432</v>
      </c>
      <c r="C16" s="18">
        <f>((SQRT((Intra!C16/1.645)^2+(Inter!C16/1.645)^2+(Foreign!C16/1.645)^2))*1.645)</f>
        <v>352.94475488382028</v>
      </c>
      <c r="D16" s="19">
        <f t="shared" ref="D16:D20" si="1">B16/B$14</f>
        <v>0.16311652807836882</v>
      </c>
      <c r="E16" s="17">
        <f>Intra!E16+Inter!E16+Foreign!E16</f>
        <v>939</v>
      </c>
      <c r="F16" s="18">
        <f>((SQRT((Intra!F16/1.645)^2+(Inter!F16/1.645)^2+(Foreign!F16/1.645)^2))*1.645)</f>
        <v>282</v>
      </c>
      <c r="G16" s="19">
        <f t="shared" ref="G16:G20" si="2">E16/E$14</f>
        <v>0.1378045201056648</v>
      </c>
      <c r="H16" s="17">
        <f>Intra!H16+Inter!H16+Foreign!H16</f>
        <v>493</v>
      </c>
      <c r="I16" s="22">
        <f>((SQRT((Intra!I16/1.645)^2+(Inter!I16/1.645)^2+(Foreign!I16/1.645)^2))*1.645)</f>
        <v>451.76763938998545</v>
      </c>
    </row>
    <row r="17" spans="1:9" ht="28.8" x14ac:dyDescent="0.3">
      <c r="A17" s="20" t="s">
        <v>23</v>
      </c>
      <c r="B17" s="17">
        <f>Intra!B17+Inter!B17+Foreign!B17</f>
        <v>864</v>
      </c>
      <c r="C17" s="18">
        <f>((SQRT((Intra!C17/1.645)^2+(Inter!C17/1.645)^2+(Foreign!C17/1.645)^2))*1.645)</f>
        <v>241</v>
      </c>
      <c r="D17" s="19">
        <f t="shared" si="1"/>
        <v>9.8416676159015837E-2</v>
      </c>
      <c r="E17" s="17">
        <f>Intra!E17+Inter!E17+Foreign!E17</f>
        <v>1498</v>
      </c>
      <c r="F17" s="18">
        <f>((SQRT((Intra!F17/1.645)^2+(Inter!F17/1.645)^2+(Foreign!F17/1.645)^2))*1.645)</f>
        <v>476</v>
      </c>
      <c r="G17" s="19">
        <f t="shared" si="2"/>
        <v>0.21984150278837686</v>
      </c>
      <c r="H17" s="17">
        <f>Intra!H17+Inter!H17+Foreign!H17</f>
        <v>-634</v>
      </c>
      <c r="I17" s="22">
        <f>((SQRT((Intra!I17/1.645)^2+(Inter!I17/1.645)^2+(Foreign!I17/1.645)^2))*1.645)</f>
        <v>533.53256695350842</v>
      </c>
    </row>
    <row r="18" spans="1:9" ht="28.8" x14ac:dyDescent="0.3">
      <c r="A18" s="20" t="s">
        <v>24</v>
      </c>
      <c r="B18" s="17">
        <f>Intra!B18+Inter!B18+Foreign!B18</f>
        <v>2466</v>
      </c>
      <c r="C18" s="18">
        <f>((SQRT((Intra!C18/1.645)^2+(Inter!C18/1.645)^2+(Foreign!C18/1.645)^2))*1.645)</f>
        <v>382.44476725404417</v>
      </c>
      <c r="D18" s="19">
        <f t="shared" si="1"/>
        <v>0.28089759653719104</v>
      </c>
      <c r="E18" s="17">
        <f>Intra!E18+Inter!E18+Foreign!E18</f>
        <v>2113</v>
      </c>
      <c r="F18" s="18">
        <f>((SQRT((Intra!F18/1.645)^2+(Inter!F18/1.645)^2+(Foreign!F18/1.645)^2))*1.645)</f>
        <v>355.75975039343615</v>
      </c>
      <c r="G18" s="19">
        <f t="shared" si="2"/>
        <v>0.31009685940710302</v>
      </c>
      <c r="H18" s="17">
        <f>Intra!H18+Inter!H18+Foreign!H18</f>
        <v>353</v>
      </c>
      <c r="I18" s="22">
        <f>((SQRT((Intra!I18/1.645)^2+(Inter!I18/1.645)^2+(Foreign!I18/1.645)^2))*1.645)</f>
        <v>522.33035523507533</v>
      </c>
    </row>
    <row r="19" spans="1:9" x14ac:dyDescent="0.3">
      <c r="A19" s="20" t="s">
        <v>25</v>
      </c>
      <c r="B19" s="17">
        <f>Intra!B19+Inter!B19+Foreign!B19</f>
        <v>0</v>
      </c>
      <c r="C19" s="18">
        <f>((SQRT((Intra!C19/1.645)^2+(Inter!C19/1.645)^2+(Foreign!C19/1.645)^2))*1.645)</f>
        <v>0</v>
      </c>
      <c r="D19" s="19">
        <f t="shared" si="1"/>
        <v>0</v>
      </c>
      <c r="E19" s="17">
        <f>Intra!E19+Inter!E19+Foreign!E19</f>
        <v>0</v>
      </c>
      <c r="F19" s="18">
        <f>((SQRT((Intra!F19/1.645)^2+(Inter!F19/1.645)^2+(Foreign!F19/1.645)^2))*1.645)</f>
        <v>0</v>
      </c>
      <c r="G19" s="19">
        <f t="shared" si="2"/>
        <v>0</v>
      </c>
      <c r="H19" s="17">
        <f>Intra!H19+Inter!H19+Foreign!H19</f>
        <v>0</v>
      </c>
      <c r="I19" s="22">
        <f>((SQRT((Intra!I19/1.645)^2+(Inter!I19/1.645)^2+(Foreign!I19/1.645)^2))*1.645)</f>
        <v>0</v>
      </c>
    </row>
    <row r="20" spans="1:9" x14ac:dyDescent="0.3">
      <c r="A20" s="20" t="s">
        <v>26</v>
      </c>
      <c r="B20" s="17">
        <f>Intra!B20+Inter!B20+Foreign!B20</f>
        <v>70</v>
      </c>
      <c r="C20" s="18">
        <f>((SQRT((Intra!C20/1.645)^2+(Inter!C20/1.645)^2+(Foreign!C20/1.645)^2))*1.645)</f>
        <v>81.743501270743238</v>
      </c>
      <c r="D20" s="19">
        <f t="shared" si="1"/>
        <v>7.9735732999202651E-3</v>
      </c>
      <c r="E20" s="17">
        <f>Intra!E20+Inter!E20+Foreign!E20</f>
        <v>38</v>
      </c>
      <c r="F20" s="18">
        <f>((SQRT((Intra!F20/1.645)^2+(Inter!F20/1.645)^2+(Foreign!F20/1.645)^2))*1.645)</f>
        <v>60.000000000000007</v>
      </c>
      <c r="G20" s="19">
        <f t="shared" si="2"/>
        <v>5.5767537422952741E-3</v>
      </c>
      <c r="H20" s="17">
        <f>Intra!H20+Inter!H20+Foreign!H20</f>
        <v>32</v>
      </c>
      <c r="I20" s="22">
        <f>((SQRT((Intra!I20/1.645)^2+(Inter!I20/1.645)^2+(Foreign!I20/1.645)^2))*1.645)</f>
        <v>101.40019723846694</v>
      </c>
    </row>
    <row r="21" spans="1:9" s="5" customFormat="1" x14ac:dyDescent="0.3">
      <c r="A21" s="20" t="s">
        <v>27</v>
      </c>
      <c r="B21" s="17">
        <f>Intra!B21+Inter!B21+Foreign!B21</f>
        <v>170</v>
      </c>
      <c r="C21" s="18">
        <f>((SQRT((Intra!C21/1.645)^2+(Inter!C21/1.645)^2+(Foreign!C21/1.645)^2))*1.645)</f>
        <v>124.93998559308386</v>
      </c>
      <c r="D21" s="19">
        <f t="shared" ref="D21:D32" si="3">B21/B$14</f>
        <v>1.9364392299806354E-2</v>
      </c>
      <c r="E21" s="17">
        <f>Intra!E21+Inter!E21+Foreign!E21</f>
        <v>27</v>
      </c>
      <c r="F21" s="18">
        <f>((SQRT((Intra!F21/1.645)^2+(Inter!F21/1.645)^2+(Foreign!F21/1.645)^2))*1.645)</f>
        <v>34.438350715445125</v>
      </c>
      <c r="G21" s="19">
        <f t="shared" ref="G21:G32" si="4">E21/E$14</f>
        <v>3.9624302905782215E-3</v>
      </c>
      <c r="H21" s="17">
        <f>Intra!H21+Inter!H21+Foreign!H21</f>
        <v>143</v>
      </c>
      <c r="I21" s="22">
        <f>((SQRT((Intra!I21/1.645)^2+(Inter!I21/1.645)^2+(Foreign!I21/1.645)^2))*1.645)</f>
        <v>129.59938271457929</v>
      </c>
    </row>
    <row r="22" spans="1:9" s="5" customFormat="1" ht="28.8" x14ac:dyDescent="0.3">
      <c r="A22" s="20" t="s">
        <v>28</v>
      </c>
      <c r="B22" s="17">
        <f>Intra!B22+Inter!B22+Foreign!B22</f>
        <v>6</v>
      </c>
      <c r="C22" s="18">
        <f>((SQRT((Intra!C22/1.645)^2+(Inter!C22/1.645)^2+(Foreign!C22/1.645)^2))*1.645)</f>
        <v>9</v>
      </c>
      <c r="D22" s="19">
        <f t="shared" si="3"/>
        <v>6.8344913999316553E-4</v>
      </c>
      <c r="E22" s="17">
        <f>Intra!E22+Inter!E22+Foreign!E22</f>
        <v>50</v>
      </c>
      <c r="F22" s="18">
        <f>((SQRT((Intra!F22/1.645)^2+(Inter!F22/1.645)^2+(Foreign!F22/1.645)^2))*1.645)</f>
        <v>60.835844697020512</v>
      </c>
      <c r="G22" s="19">
        <f t="shared" si="4"/>
        <v>7.3378338714411503E-3</v>
      </c>
      <c r="H22" s="17">
        <f>Intra!H22+Inter!H22+Foreign!H22</f>
        <v>-44</v>
      </c>
      <c r="I22" s="22">
        <f>((SQRT((Intra!I22/1.645)^2+(Inter!I22/1.645)^2+(Foreign!I22/1.645)^2))*1.645)</f>
        <v>61.497967446087195</v>
      </c>
    </row>
    <row r="23" spans="1:9" s="5" customFormat="1" x14ac:dyDescent="0.3">
      <c r="A23" s="20" t="s">
        <v>29</v>
      </c>
      <c r="B23" s="17">
        <f>Intra!B23+Inter!B23+Foreign!B23</f>
        <v>175</v>
      </c>
      <c r="C23" s="18">
        <f>((SQRT((Intra!C23/1.645)^2+(Inter!C23/1.645)^2+(Foreign!C23/1.645)^2))*1.645)</f>
        <v>181.99450541156455</v>
      </c>
      <c r="D23" s="19">
        <f t="shared" si="3"/>
        <v>1.993393324980066E-2</v>
      </c>
      <c r="E23" s="17">
        <f>Intra!E23+Inter!E23+Foreign!E23</f>
        <v>15</v>
      </c>
      <c r="F23" s="18">
        <f>((SQRT((Intra!F23/1.645)^2+(Inter!F23/1.645)^2+(Foreign!F23/1.645)^2))*1.645)</f>
        <v>24</v>
      </c>
      <c r="G23" s="19">
        <f t="shared" si="4"/>
        <v>2.2013501614323453E-3</v>
      </c>
      <c r="H23" s="17">
        <f>Intra!H23+Inter!H23+Foreign!H23</f>
        <v>160</v>
      </c>
      <c r="I23" s="22">
        <f>((SQRT((Intra!I23/1.645)^2+(Inter!I23/1.645)^2+(Foreign!I23/1.645)^2))*1.645)</f>
        <v>183.57015007892758</v>
      </c>
    </row>
    <row r="24" spans="1:9" s="5" customFormat="1" x14ac:dyDescent="0.3">
      <c r="A24" s="20" t="s">
        <v>30</v>
      </c>
      <c r="B24" s="17">
        <f>Intra!B24+Inter!B24+Foreign!B24</f>
        <v>45</v>
      </c>
      <c r="C24" s="18">
        <f>((SQRT((Intra!C24/1.645)^2+(Inter!C24/1.645)^2+(Foreign!C24/1.645)^2))*1.645)</f>
        <v>49.929950931279713</v>
      </c>
      <c r="D24" s="19">
        <f t="shared" si="3"/>
        <v>5.1258685499487415E-3</v>
      </c>
      <c r="E24" s="17">
        <f>Intra!E24+Inter!E24+Foreign!E24</f>
        <v>0</v>
      </c>
      <c r="F24" s="18">
        <f>((SQRT((Intra!F24/1.645)^2+(Inter!F24/1.645)^2+(Foreign!F24/1.645)^2))*1.645)</f>
        <v>0</v>
      </c>
      <c r="G24" s="19">
        <f t="shared" si="4"/>
        <v>0</v>
      </c>
      <c r="H24" s="17">
        <f>Intra!H24+Inter!H24+Foreign!H24</f>
        <v>45</v>
      </c>
      <c r="I24" s="22">
        <f>((SQRT((Intra!I24/1.645)^2+(Inter!I24/1.645)^2+(Foreign!I24/1.645)^2))*1.645)</f>
        <v>49.929950931279713</v>
      </c>
    </row>
    <row r="25" spans="1:9" s="5" customFormat="1" x14ac:dyDescent="0.3">
      <c r="A25" s="20" t="s">
        <v>31</v>
      </c>
      <c r="B25" s="17">
        <f>Intra!B25+Inter!B25+Foreign!B25</f>
        <v>199</v>
      </c>
      <c r="C25" s="18">
        <f>((SQRT((Intra!C25/1.645)^2+(Inter!C25/1.645)^2+(Foreign!C25/1.645)^2))*1.645)</f>
        <v>177.49647883831386</v>
      </c>
      <c r="D25" s="19">
        <f t="shared" si="3"/>
        <v>2.2667729809773322E-2</v>
      </c>
      <c r="E25" s="17">
        <f>Intra!E25+Inter!E25+Foreign!E25</f>
        <v>76</v>
      </c>
      <c r="F25" s="18">
        <f>((SQRT((Intra!F25/1.645)^2+(Inter!F25/1.645)^2+(Foreign!F25/1.645)^2))*1.645)</f>
        <v>57.801384066473695</v>
      </c>
      <c r="G25" s="19">
        <f t="shared" si="4"/>
        <v>1.1153507484590548E-2</v>
      </c>
      <c r="H25" s="17">
        <f>Intra!H25+Inter!H25+Foreign!H25</f>
        <v>123</v>
      </c>
      <c r="I25" s="22">
        <f>((SQRT((Intra!I25/1.645)^2+(Inter!I25/1.645)^2+(Foreign!I25/1.645)^2))*1.645)</f>
        <v>186.6708332868314</v>
      </c>
    </row>
    <row r="26" spans="1:9" s="5" customFormat="1" x14ac:dyDescent="0.3">
      <c r="A26" s="20" t="s">
        <v>32</v>
      </c>
      <c r="B26" s="17">
        <f>Intra!B26+Inter!B26+Foreign!B26</f>
        <v>19</v>
      </c>
      <c r="C26" s="18">
        <f>((SQRT((Intra!C26/1.645)^2+(Inter!C26/1.645)^2+(Foreign!C26/1.645)^2))*1.645)</f>
        <v>21</v>
      </c>
      <c r="D26" s="19">
        <f t="shared" si="3"/>
        <v>2.1642556099783572E-3</v>
      </c>
      <c r="E26" s="17">
        <f>Intra!E26+Inter!E26+Foreign!E26</f>
        <v>0</v>
      </c>
      <c r="F26" s="18">
        <f>((SQRT((Intra!F26/1.645)^2+(Inter!F26/1.645)^2+(Foreign!F26/1.645)^2))*1.645)</f>
        <v>0</v>
      </c>
      <c r="G26" s="19">
        <f t="shared" si="4"/>
        <v>0</v>
      </c>
      <c r="H26" s="17">
        <f>Intra!H26+Inter!H26+Foreign!H26</f>
        <v>19</v>
      </c>
      <c r="I26" s="22">
        <f>((SQRT((Intra!I26/1.645)^2+(Inter!I26/1.645)^2+(Foreign!I26/1.645)^2))*1.645)</f>
        <v>21</v>
      </c>
    </row>
    <row r="27" spans="1:9" s="5" customFormat="1" x14ac:dyDescent="0.3">
      <c r="A27" s="20" t="s">
        <v>33</v>
      </c>
      <c r="B27" s="17">
        <f>Intra!B27+Inter!B27+Foreign!B27</f>
        <v>27</v>
      </c>
      <c r="C27" s="18">
        <f>((SQRT((Intra!C27/1.645)^2+(Inter!C27/1.645)^2+(Foreign!C27/1.645)^2))*1.645)</f>
        <v>26</v>
      </c>
      <c r="D27" s="19">
        <f t="shared" si="3"/>
        <v>3.0755211299692449E-3</v>
      </c>
      <c r="E27" s="17">
        <f>Intra!E27+Inter!E27+Foreign!E27</f>
        <v>33</v>
      </c>
      <c r="F27" s="18">
        <f>((SQRT((Intra!F27/1.645)^2+(Inter!F27/1.645)^2+(Foreign!F27/1.645)^2))*1.645)</f>
        <v>53</v>
      </c>
      <c r="G27" s="19">
        <f t="shared" si="4"/>
        <v>4.8429703551511596E-3</v>
      </c>
      <c r="H27" s="17">
        <f>Intra!H27+Inter!H27+Foreign!H27</f>
        <v>-6</v>
      </c>
      <c r="I27" s="22">
        <f>((SQRT((Intra!I27/1.645)^2+(Inter!I27/1.645)^2+(Foreign!I27/1.645)^2))*1.645)</f>
        <v>59.033888572581759</v>
      </c>
    </row>
    <row r="28" spans="1:9" s="5" customFormat="1" x14ac:dyDescent="0.3">
      <c r="A28" s="20" t="s">
        <v>34</v>
      </c>
      <c r="B28" s="17">
        <f>Intra!B28+Inter!B28+Foreign!B28</f>
        <v>52</v>
      </c>
      <c r="C28" s="18">
        <f>((SQRT((Intra!C28/1.645)^2+(Inter!C28/1.645)^2+(Foreign!C28/1.645)^2))*1.645)</f>
        <v>51.429563482495162</v>
      </c>
      <c r="D28" s="19">
        <f t="shared" si="3"/>
        <v>5.9232258799407677E-3</v>
      </c>
      <c r="E28" s="17">
        <f>Intra!E28+Inter!E28+Foreign!E28</f>
        <v>23</v>
      </c>
      <c r="F28" s="18">
        <f>((SQRT((Intra!F28/1.645)^2+(Inter!F28/1.645)^2+(Foreign!F28/1.645)^2))*1.645)</f>
        <v>38</v>
      </c>
      <c r="G28" s="19">
        <f t="shared" si="4"/>
        <v>3.3754035808629293E-3</v>
      </c>
      <c r="H28" s="17">
        <f>Intra!H28+Inter!H28+Foreign!H28</f>
        <v>29</v>
      </c>
      <c r="I28" s="22">
        <f>((SQRT((Intra!I28/1.645)^2+(Inter!I28/1.645)^2+(Foreign!I28/1.645)^2))*1.645)</f>
        <v>63.945289114992669</v>
      </c>
    </row>
    <row r="29" spans="1:9" s="5" customFormat="1" x14ac:dyDescent="0.3">
      <c r="A29" s="20" t="s">
        <v>35</v>
      </c>
      <c r="B29" s="17">
        <f>Intra!B29+Inter!B29+Foreign!B29</f>
        <v>115</v>
      </c>
      <c r="C29" s="18">
        <f>((SQRT((Intra!C29/1.645)^2+(Inter!C29/1.645)^2+(Foreign!C29/1.645)^2))*1.645)</f>
        <v>90.719347440333806</v>
      </c>
      <c r="D29" s="19">
        <f t="shared" si="3"/>
        <v>1.3099441849869005E-2</v>
      </c>
      <c r="E29" s="17">
        <f>Intra!E29+Inter!E29+Foreign!E29</f>
        <v>0</v>
      </c>
      <c r="F29" s="18">
        <f>((SQRT((Intra!F29/1.645)^2+(Inter!F29/1.645)^2+(Foreign!F29/1.645)^2))*1.645)</f>
        <v>0</v>
      </c>
      <c r="G29" s="19">
        <f t="shared" si="4"/>
        <v>0</v>
      </c>
      <c r="H29" s="17">
        <f>Intra!H29+Inter!H29+Foreign!H29</f>
        <v>115</v>
      </c>
      <c r="I29" s="22">
        <f>((SQRT((Intra!I29/1.645)^2+(Inter!I29/1.645)^2+(Foreign!I29/1.645)^2))*1.645)</f>
        <v>90.719347440333806</v>
      </c>
    </row>
    <row r="30" spans="1:9" x14ac:dyDescent="0.3">
      <c r="A30" s="34" t="s">
        <v>36</v>
      </c>
      <c r="B30" s="17">
        <f>Intra!B30+Inter!B30+Foreign!B30</f>
        <v>75</v>
      </c>
      <c r="C30" s="18">
        <f>((SQRT((Intra!C30/1.645)^2+(Inter!C30/1.645)^2+(Foreign!C30/1.645)^2))*1.645)</f>
        <v>61.741396161732524</v>
      </c>
      <c r="D30" s="19">
        <f t="shared" si="3"/>
        <v>8.5431142499145692E-3</v>
      </c>
      <c r="E30" s="17">
        <f>Intra!E30+Inter!E30+Foreign!E30</f>
        <v>26</v>
      </c>
      <c r="F30" s="18">
        <f>((SQRT((Intra!F30/1.645)^2+(Inter!F30/1.645)^2+(Foreign!F30/1.645)^2))*1.645)</f>
        <v>30.413812651491099</v>
      </c>
      <c r="G30" s="19">
        <f t="shared" si="4"/>
        <v>3.8156736131493983E-3</v>
      </c>
      <c r="H30" s="17">
        <f>Intra!H30+Inter!H30+Foreign!H30</f>
        <v>49</v>
      </c>
      <c r="I30" s="22">
        <f>((SQRT((Intra!I30/1.645)^2+(Inter!I30/1.645)^2+(Foreign!I30/1.645)^2))*1.645)</f>
        <v>68.825867230279059</v>
      </c>
    </row>
    <row r="31" spans="1:9" s="5" customFormat="1" x14ac:dyDescent="0.3">
      <c r="A31" s="35" t="s">
        <v>38</v>
      </c>
      <c r="B31" s="17">
        <f>Intra!B31+Inter!B31+Foreign!B31</f>
        <v>30</v>
      </c>
      <c r="C31" s="18">
        <f>((SQRT((Intra!C31/1.645)^2+(Inter!C31/1.645)^2+(Foreign!C31/1.645)^2))*1.645)</f>
        <v>38</v>
      </c>
      <c r="D31" s="19">
        <f t="shared" si="3"/>
        <v>3.4172456999658277E-3</v>
      </c>
      <c r="E31" s="17">
        <f>Intra!E31+Inter!E31+Foreign!E31</f>
        <v>0</v>
      </c>
      <c r="F31" s="18">
        <f>((SQRT((Intra!F31/1.645)^2+(Inter!F31/1.645)^2+(Foreign!F31/1.645)^2))*1.645)</f>
        <v>0</v>
      </c>
      <c r="G31" s="19">
        <f t="shared" si="4"/>
        <v>0</v>
      </c>
      <c r="H31" s="17">
        <f>Intra!H31+Inter!H31+Foreign!H31</f>
        <v>30</v>
      </c>
      <c r="I31" s="22">
        <f>((SQRT((Intra!I31/1.645)^2+(Inter!I31/1.645)^2+(Foreign!I31/1.645)^2))*1.645)</f>
        <v>38</v>
      </c>
    </row>
    <row r="32" spans="1:9" s="5" customFormat="1" x14ac:dyDescent="0.3">
      <c r="A32" s="34" t="s">
        <v>37</v>
      </c>
      <c r="B32" s="17">
        <f>Intra!B32+Inter!B32+Foreign!B32</f>
        <v>0</v>
      </c>
      <c r="C32" s="18">
        <f>((SQRT((Intra!C32/1.645)^2+(Inter!C32/1.645)^2+(Foreign!C32/1.645)^2))*1.645)</f>
        <v>0</v>
      </c>
      <c r="D32" s="19">
        <f t="shared" si="3"/>
        <v>0</v>
      </c>
      <c r="E32" s="17">
        <f>Intra!E32+Inter!E32+Foreign!E32</f>
        <v>0</v>
      </c>
      <c r="F32" s="18">
        <f>((SQRT((Intra!F32/1.645)^2+(Inter!F32/1.645)^2+(Foreign!F32/1.645)^2))*1.645)</f>
        <v>0</v>
      </c>
      <c r="G32" s="19">
        <f t="shared" si="4"/>
        <v>0</v>
      </c>
      <c r="H32" s="17">
        <f>Intra!H32+Inter!H32+Foreign!H32</f>
        <v>0</v>
      </c>
      <c r="I32" s="22">
        <f>((SQRT((Intra!I32/1.645)^2+(Inter!I32/1.645)^2+(Foreign!I32/1.645)^2))*1.645)</f>
        <v>0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8779</v>
      </c>
      <c r="C35" s="18">
        <f>((SQRT((Intra!C35/1.645)^2+(Inter!C35/1.645)^2+(Foreign!C35/1.645)^2))*1.645)</f>
        <v>898.71519404091532</v>
      </c>
      <c r="D35" s="19">
        <f>B35/B$35</f>
        <v>1</v>
      </c>
      <c r="E35" s="17">
        <f>Intra!E35+Inter!E35+Foreign!E35</f>
        <v>6814</v>
      </c>
      <c r="F35" s="18">
        <f>((SQRT((Intra!F35/1.645)^2+(Inter!F35/1.645)^2+(Foreign!F35/1.645)^2))*1.645)</f>
        <v>789.61572932661363</v>
      </c>
      <c r="G35" s="19">
        <f>E35/E$35</f>
        <v>1</v>
      </c>
      <c r="H35" s="17">
        <f>Intra!H35+Inter!H35+Foreign!H35</f>
        <v>1965</v>
      </c>
      <c r="I35" s="22">
        <f>((SQRT((Intra!I35/1.645)^2+(Inter!I35/1.645)^2+(Foreign!I35/1.645)^2))*1.645)</f>
        <v>1196.3201912531611</v>
      </c>
    </row>
    <row r="36" spans="1:9" ht="28.8" x14ac:dyDescent="0.3">
      <c r="A36" s="20" t="s">
        <v>39</v>
      </c>
      <c r="B36" s="17">
        <f>Intra!B36+Inter!B36+Foreign!B36</f>
        <v>7796</v>
      </c>
      <c r="C36" s="18">
        <f>((SQRT((Intra!C36/1.645)^2+(Inter!C36/1.645)^2+(Foreign!C36/1.645)^2))*1.645)</f>
        <v>843.40856054465087</v>
      </c>
      <c r="D36" s="19">
        <f t="shared" ref="D36:D39" si="5">B36/B$35</f>
        <v>0.88802824923111967</v>
      </c>
      <c r="E36" s="17">
        <f>Intra!E36+Inter!E36+Foreign!E36</f>
        <v>6526</v>
      </c>
      <c r="F36" s="18">
        <f>((SQRT((Intra!F36/1.645)^2+(Inter!F36/1.645)^2+(Foreign!F36/1.645)^2))*1.645)</f>
        <v>778.52296048350433</v>
      </c>
      <c r="G36" s="19">
        <f t="shared" ref="G36:G39" si="6">E36/E$35</f>
        <v>0.95773407690049894</v>
      </c>
      <c r="H36" s="17">
        <f>Intra!H36+Inter!H36+Foreign!H36</f>
        <v>1270</v>
      </c>
      <c r="I36" s="22">
        <f>((SQRT((Intra!I36/1.645)^2+(Inter!I36/1.645)^2+(Foreign!I36/1.645)^2))*1.645)</f>
        <v>1147.7961491484452</v>
      </c>
    </row>
    <row r="37" spans="1:9" ht="28.8" x14ac:dyDescent="0.3">
      <c r="A37" s="20" t="s">
        <v>40</v>
      </c>
      <c r="B37" s="17">
        <f>Intra!B37+Inter!B37+Foreign!B37</f>
        <v>423</v>
      </c>
      <c r="C37" s="18">
        <f>((SQRT((Intra!C37/1.645)^2+(Inter!C37/1.645)^2+(Foreign!C37/1.645)^2))*1.645)</f>
        <v>240.90869639761866</v>
      </c>
      <c r="D37" s="19">
        <f t="shared" si="5"/>
        <v>4.8183164369518167E-2</v>
      </c>
      <c r="E37" s="17">
        <f>Intra!E37+Inter!E37+Foreign!E37</f>
        <v>72</v>
      </c>
      <c r="F37" s="18">
        <f>((SQRT((Intra!F37/1.645)^2+(Inter!F37/1.645)^2+(Foreign!F37/1.645)^2))*1.645)</f>
        <v>59.396969619669996</v>
      </c>
      <c r="G37" s="19">
        <f t="shared" si="6"/>
        <v>1.0566480774875257E-2</v>
      </c>
      <c r="H37" s="17">
        <f>Intra!H37+Inter!H37+Foreign!H37</f>
        <v>351</v>
      </c>
      <c r="I37" s="22">
        <f>((SQRT((Intra!I37/1.645)^2+(Inter!I37/1.645)^2+(Foreign!I37/1.645)^2))*1.645)</f>
        <v>248.12295339206327</v>
      </c>
    </row>
    <row r="38" spans="1:9" ht="28.8" x14ac:dyDescent="0.3">
      <c r="A38" s="20" t="s">
        <v>41</v>
      </c>
      <c r="B38" s="17">
        <f>Intra!B38+Inter!B38+Foreign!B38</f>
        <v>407</v>
      </c>
      <c r="C38" s="18">
        <f>((SQRT((Intra!C38/1.645)^2+(Inter!C38/1.645)^2+(Foreign!C38/1.645)^2))*1.645)</f>
        <v>170.13524032369074</v>
      </c>
      <c r="D38" s="19">
        <f t="shared" si="5"/>
        <v>4.6360633329536396E-2</v>
      </c>
      <c r="E38" s="17">
        <f>Intra!E38+Inter!E38+Foreign!E38</f>
        <v>80</v>
      </c>
      <c r="F38" s="18">
        <f>((SQRT((Intra!F38/1.645)^2+(Inter!F38/1.645)^2+(Foreign!F38/1.645)^2))*1.645)</f>
        <v>72.718635850791372</v>
      </c>
      <c r="G38" s="19">
        <f t="shared" si="6"/>
        <v>1.1740534194305841E-2</v>
      </c>
      <c r="H38" s="17">
        <f>Intra!H38+Inter!H38+Foreign!H38</f>
        <v>327</v>
      </c>
      <c r="I38" s="22">
        <f>((SQRT((Intra!I38/1.645)^2+(Inter!I38/1.645)^2+(Foreign!I38/1.645)^2))*1.645)</f>
        <v>185.02432272541901</v>
      </c>
    </row>
    <row r="39" spans="1:9" ht="28.8" x14ac:dyDescent="0.3">
      <c r="A39" s="24" t="s">
        <v>42</v>
      </c>
      <c r="B39" s="25">
        <f>Intra!B39+Inter!B39+Foreign!B39</f>
        <v>153</v>
      </c>
      <c r="C39" s="26">
        <f>((SQRT((Intra!C39/1.645)^2+(Inter!C39/1.645)^2+(Foreign!C39/1.645)^2))*1.645)</f>
        <v>98.005101908012918</v>
      </c>
      <c r="D39" s="27">
        <f t="shared" si="5"/>
        <v>1.7427953069825721E-2</v>
      </c>
      <c r="E39" s="25">
        <f>Intra!E39+Inter!E39+Foreign!E39</f>
        <v>136</v>
      </c>
      <c r="F39" s="26">
        <f>((SQRT((Intra!F39/1.645)^2+(Inter!F39/1.645)^2+(Foreign!F39/1.645)^2))*1.645)</f>
        <v>92.590496272565687</v>
      </c>
      <c r="G39" s="27">
        <f t="shared" si="6"/>
        <v>1.9958908130319929E-2</v>
      </c>
      <c r="H39" s="25">
        <f>Intra!H39+Inter!H39+Foreign!H39</f>
        <v>17</v>
      </c>
      <c r="I39" s="28">
        <f>((SQRT((Intra!I39/1.645)^2+(Inter!I39/1.645)^2+(Foreign!I39/1.645)^2))*1.645)</f>
        <v>134.82581355215328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Washington County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4719</v>
      </c>
      <c r="C8" s="45">
        <v>653</v>
      </c>
      <c r="D8" s="19">
        <f>B8/B$8</f>
        <v>1</v>
      </c>
      <c r="E8" s="15">
        <v>3278</v>
      </c>
      <c r="F8" s="45">
        <v>429</v>
      </c>
      <c r="G8" s="19">
        <f t="shared" ref="G8:G10" si="0">E8/E$8</f>
        <v>1</v>
      </c>
      <c r="H8" s="38">
        <f t="shared" ref="H8:H11" si="1">B8-E8</f>
        <v>1441</v>
      </c>
      <c r="I8" s="39">
        <f>((SQRT((C8/1.645)^2+(F8/1.645)^2)))*1.645</f>
        <v>781.31299746004481</v>
      </c>
    </row>
    <row r="9" spans="1:9" x14ac:dyDescent="0.3">
      <c r="A9" s="32" t="str">
        <f>Total!A9</f>
        <v>Speak only English</v>
      </c>
      <c r="B9" s="15">
        <v>4288</v>
      </c>
      <c r="C9" s="45">
        <v>635</v>
      </c>
      <c r="D9" s="19">
        <f>B9/B$8</f>
        <v>0.90866709048527228</v>
      </c>
      <c r="E9" s="15">
        <v>3073</v>
      </c>
      <c r="F9" s="45">
        <v>420</v>
      </c>
      <c r="G9" s="19">
        <f t="shared" si="0"/>
        <v>0.93746186699206835</v>
      </c>
      <c r="H9" s="38">
        <f t="shared" si="1"/>
        <v>1215</v>
      </c>
      <c r="I9" s="39">
        <f t="shared" ref="I9:I11" si="2">((SQRT((C9/1.645)^2+(F9/1.645)^2)))*1.645</f>
        <v>761.33107121672106</v>
      </c>
    </row>
    <row r="10" spans="1:9" ht="28.8" x14ac:dyDescent="0.3">
      <c r="A10" s="32" t="str">
        <f>Total!A10</f>
        <v>Speak a language other than English, speak English "very well"</v>
      </c>
      <c r="B10" s="15">
        <v>365</v>
      </c>
      <c r="C10" s="45">
        <v>143</v>
      </c>
      <c r="D10" s="19">
        <f>B10/B$8</f>
        <v>7.7346895528713711E-2</v>
      </c>
      <c r="E10" s="15">
        <v>138</v>
      </c>
      <c r="F10" s="45">
        <v>69</v>
      </c>
      <c r="G10" s="19">
        <f t="shared" si="0"/>
        <v>4.2098840756558877E-2</v>
      </c>
      <c r="H10" s="38">
        <f t="shared" si="1"/>
        <v>227</v>
      </c>
      <c r="I10" s="39">
        <f t="shared" si="2"/>
        <v>158.7765725792064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66</v>
      </c>
      <c r="C11" s="45">
        <v>52</v>
      </c>
      <c r="D11" s="19">
        <f>B11/B$8</f>
        <v>1.3986013986013986E-2</v>
      </c>
      <c r="E11" s="15">
        <v>67</v>
      </c>
      <c r="F11" s="45">
        <v>56</v>
      </c>
      <c r="G11" s="19">
        <f>E11/E$8</f>
        <v>2.0439292251372788E-2</v>
      </c>
      <c r="H11" s="38">
        <f t="shared" si="1"/>
        <v>-1</v>
      </c>
      <c r="I11" s="39">
        <f t="shared" si="2"/>
        <v>76.419892698171196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4833</v>
      </c>
      <c r="C14" s="47">
        <v>607</v>
      </c>
      <c r="D14" s="19">
        <f>B14/B$14</f>
        <v>1</v>
      </c>
      <c r="E14" s="48">
        <v>3337</v>
      </c>
      <c r="F14" s="48">
        <v>422</v>
      </c>
      <c r="G14" s="19">
        <f>E14/E$14</f>
        <v>1</v>
      </c>
      <c r="H14" s="17">
        <f t="shared" ref="H14:H20" si="3">B14-E14</f>
        <v>1496</v>
      </c>
      <c r="I14" s="22">
        <f t="shared" ref="I14:I20" si="4">((SQRT((C14/1.645)^2+(F14/1.645)^2)))*1.645</f>
        <v>739.27870252023354</v>
      </c>
    </row>
    <row r="15" spans="1:9" ht="28.8" x14ac:dyDescent="0.3">
      <c r="A15" s="32" t="str">
        <f>Total!A15</f>
        <v>Same state as current residence and residence 1 year ago</v>
      </c>
      <c r="B15" s="46">
        <v>3034</v>
      </c>
      <c r="C15" s="47">
        <v>512</v>
      </c>
      <c r="D15" s="19">
        <f>B15/B$14</f>
        <v>0.62776743223670595</v>
      </c>
      <c r="E15" s="48">
        <v>1976</v>
      </c>
      <c r="F15" s="48">
        <v>326</v>
      </c>
      <c r="G15" s="19">
        <f>E15/E$14</f>
        <v>0.59214863649985017</v>
      </c>
      <c r="H15" s="17">
        <f t="shared" si="3"/>
        <v>1058</v>
      </c>
      <c r="I15" s="22">
        <f t="shared" si="4"/>
        <v>606.97611155629511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1410</v>
      </c>
      <c r="C18" s="47">
        <v>274</v>
      </c>
      <c r="D18" s="19">
        <f t="shared" si="5"/>
        <v>0.29174425822470518</v>
      </c>
      <c r="E18" s="48">
        <v>1247</v>
      </c>
      <c r="F18" s="48">
        <v>257</v>
      </c>
      <c r="G18" s="19">
        <f t="shared" si="6"/>
        <v>0.37368894216362003</v>
      </c>
      <c r="H18" s="17">
        <f t="shared" si="3"/>
        <v>163</v>
      </c>
      <c r="I18" s="22">
        <f t="shared" si="4"/>
        <v>375.66607512523672</v>
      </c>
    </row>
    <row r="19" spans="1:9" x14ac:dyDescent="0.3">
      <c r="A19" s="32" t="str">
        <f>Total!A19</f>
        <v>Born in U.S. Island Area</v>
      </c>
      <c r="B19" s="46">
        <v>0</v>
      </c>
      <c r="C19" s="47">
        <v>0</v>
      </c>
      <c r="D19" s="19">
        <f t="shared" si="5"/>
        <v>0</v>
      </c>
      <c r="E19" s="48">
        <v>0</v>
      </c>
      <c r="F19" s="48">
        <v>0</v>
      </c>
      <c r="G19" s="19">
        <f t="shared" si="6"/>
        <v>0</v>
      </c>
      <c r="H19" s="17">
        <f t="shared" si="3"/>
        <v>0</v>
      </c>
      <c r="I19" s="22">
        <f t="shared" si="4"/>
        <v>0</v>
      </c>
    </row>
    <row r="20" spans="1:9" x14ac:dyDescent="0.3">
      <c r="A20" s="32" t="str">
        <f>Total!A20</f>
        <v>Born in Germany</v>
      </c>
      <c r="B20" s="46">
        <v>64</v>
      </c>
      <c r="C20" s="47">
        <v>81</v>
      </c>
      <c r="D20" s="19">
        <f t="shared" si="5"/>
        <v>1.324229257190151E-2</v>
      </c>
      <c r="E20" s="48">
        <v>0</v>
      </c>
      <c r="F20" s="48">
        <v>0</v>
      </c>
      <c r="G20" s="19">
        <f t="shared" si="6"/>
        <v>0</v>
      </c>
      <c r="H20" s="17">
        <f t="shared" si="3"/>
        <v>64</v>
      </c>
      <c r="I20" s="22">
        <f t="shared" si="4"/>
        <v>81</v>
      </c>
    </row>
    <row r="21" spans="1:9" s="5" customFormat="1" x14ac:dyDescent="0.3">
      <c r="A21" s="32" t="str">
        <f>Total!A21</f>
        <v>Born in remainder of Europe</v>
      </c>
      <c r="B21" s="46">
        <v>130</v>
      </c>
      <c r="C21" s="47">
        <v>117</v>
      </c>
      <c r="D21" s="19">
        <f t="shared" si="5"/>
        <v>2.6898406786674944E-2</v>
      </c>
      <c r="E21" s="48">
        <v>19</v>
      </c>
      <c r="F21" s="48">
        <v>31</v>
      </c>
      <c r="G21" s="19">
        <f t="shared" si="6"/>
        <v>5.6937368894216366E-3</v>
      </c>
      <c r="H21" s="17">
        <f t="shared" ref="H21:H32" si="7">B21-E21</f>
        <v>111</v>
      </c>
      <c r="I21" s="22">
        <f t="shared" ref="I21:I32" si="8">((SQRT((C21/1.645)^2+(F21/1.645)^2)))*1.645</f>
        <v>121.03718436910205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0</v>
      </c>
      <c r="C22" s="47">
        <v>0</v>
      </c>
      <c r="D22" s="19">
        <f t="shared" si="5"/>
        <v>0</v>
      </c>
      <c r="E22" s="48">
        <v>16</v>
      </c>
      <c r="F22" s="48">
        <v>26</v>
      </c>
      <c r="G22" s="19">
        <f t="shared" si="6"/>
        <v>4.7947258016182203E-3</v>
      </c>
      <c r="H22" s="17">
        <f t="shared" si="7"/>
        <v>-16</v>
      </c>
      <c r="I22" s="22">
        <f t="shared" si="8"/>
        <v>26</v>
      </c>
    </row>
    <row r="23" spans="1:9" s="5" customFormat="1" x14ac:dyDescent="0.3">
      <c r="A23" s="32" t="str">
        <f>Total!A23</f>
        <v>Born in India</v>
      </c>
      <c r="B23" s="46">
        <v>0</v>
      </c>
      <c r="C23" s="47">
        <v>0</v>
      </c>
      <c r="D23" s="19">
        <f t="shared" si="5"/>
        <v>0</v>
      </c>
      <c r="E23" s="48">
        <v>15</v>
      </c>
      <c r="F23" s="48">
        <v>24</v>
      </c>
      <c r="G23" s="19">
        <f t="shared" si="6"/>
        <v>4.4950554390170809E-3</v>
      </c>
      <c r="H23" s="17">
        <f t="shared" si="7"/>
        <v>-15</v>
      </c>
      <c r="I23" s="22">
        <f t="shared" si="8"/>
        <v>24</v>
      </c>
    </row>
    <row r="24" spans="1:9" s="5" customFormat="1" x14ac:dyDescent="0.3">
      <c r="A24" s="32" t="str">
        <f>Total!A24</f>
        <v>Born in the Philippines</v>
      </c>
      <c r="B24" s="46">
        <v>25</v>
      </c>
      <c r="C24" s="47">
        <v>42</v>
      </c>
      <c r="D24" s="19">
        <f t="shared" si="5"/>
        <v>5.1727705358990276E-3</v>
      </c>
      <c r="E24" s="48">
        <v>0</v>
      </c>
      <c r="F24" s="48">
        <v>0</v>
      </c>
      <c r="G24" s="19">
        <f t="shared" si="6"/>
        <v>0</v>
      </c>
      <c r="H24" s="17">
        <f t="shared" si="7"/>
        <v>25</v>
      </c>
      <c r="I24" s="22">
        <f t="shared" si="8"/>
        <v>42</v>
      </c>
    </row>
    <row r="25" spans="1:9" s="5" customFormat="1" x14ac:dyDescent="0.3">
      <c r="A25" s="32" t="str">
        <f>Total!A25</f>
        <v>Born in remainder of Asia</v>
      </c>
      <c r="B25" s="46">
        <v>0</v>
      </c>
      <c r="C25" s="47">
        <v>0</v>
      </c>
      <c r="D25" s="19">
        <f t="shared" si="5"/>
        <v>0</v>
      </c>
      <c r="E25" s="48">
        <v>32</v>
      </c>
      <c r="F25" s="48">
        <v>35</v>
      </c>
      <c r="G25" s="19">
        <f t="shared" si="6"/>
        <v>9.5894516032364405E-3</v>
      </c>
      <c r="H25" s="17">
        <f t="shared" si="7"/>
        <v>-32</v>
      </c>
      <c r="I25" s="22">
        <f t="shared" si="8"/>
        <v>35</v>
      </c>
    </row>
    <row r="26" spans="1:9" s="5" customFormat="1" x14ac:dyDescent="0.3">
      <c r="A26" s="32" t="str">
        <f>Total!A26</f>
        <v>Born in Northern America</v>
      </c>
      <c r="B26" s="46">
        <v>0</v>
      </c>
      <c r="C26" s="47">
        <v>0</v>
      </c>
      <c r="D26" s="19">
        <f t="shared" si="5"/>
        <v>0</v>
      </c>
      <c r="E26" s="48">
        <v>0</v>
      </c>
      <c r="F26" s="48">
        <v>0</v>
      </c>
      <c r="G26" s="19">
        <f t="shared" si="6"/>
        <v>0</v>
      </c>
      <c r="H26" s="17">
        <f t="shared" si="7"/>
        <v>0</v>
      </c>
      <c r="I26" s="22">
        <f t="shared" si="8"/>
        <v>0</v>
      </c>
    </row>
    <row r="27" spans="1:9" s="5" customFormat="1" x14ac:dyDescent="0.3">
      <c r="A27" s="32" t="str">
        <f>Total!A27</f>
        <v>Born in Mexico</v>
      </c>
      <c r="B27" s="46">
        <v>27</v>
      </c>
      <c r="C27" s="47">
        <v>26</v>
      </c>
      <c r="D27" s="19">
        <f t="shared" si="5"/>
        <v>5.5865921787709499E-3</v>
      </c>
      <c r="E27" s="48">
        <v>0</v>
      </c>
      <c r="F27" s="48">
        <v>0</v>
      </c>
      <c r="G27" s="19">
        <f t="shared" si="6"/>
        <v>0</v>
      </c>
      <c r="H27" s="17">
        <f t="shared" si="7"/>
        <v>27</v>
      </c>
      <c r="I27" s="22">
        <f t="shared" si="8"/>
        <v>26</v>
      </c>
    </row>
    <row r="28" spans="1:9" s="5" customFormat="1" x14ac:dyDescent="0.3">
      <c r="A28" s="32" t="str">
        <f>Total!A28</f>
        <v>Born in remainder of Central America</v>
      </c>
      <c r="B28" s="46">
        <v>22</v>
      </c>
      <c r="C28" s="47">
        <v>23</v>
      </c>
      <c r="D28" s="19">
        <f t="shared" si="5"/>
        <v>4.552038071591144E-3</v>
      </c>
      <c r="E28" s="48">
        <v>23</v>
      </c>
      <c r="F28" s="48">
        <v>38</v>
      </c>
      <c r="G28" s="19">
        <f t="shared" si="6"/>
        <v>6.8924183398261915E-3</v>
      </c>
      <c r="H28" s="17">
        <f t="shared" si="7"/>
        <v>-1</v>
      </c>
      <c r="I28" s="22">
        <f t="shared" si="8"/>
        <v>44.418464629025621</v>
      </c>
    </row>
    <row r="29" spans="1:9" s="5" customFormat="1" x14ac:dyDescent="0.3">
      <c r="A29" s="32" t="str">
        <f>Total!A29</f>
        <v>Born in the Caribbean</v>
      </c>
      <c r="B29" s="46">
        <v>68</v>
      </c>
      <c r="C29" s="47">
        <v>78</v>
      </c>
      <c r="D29" s="19">
        <f t="shared" si="5"/>
        <v>1.4069935857645354E-2</v>
      </c>
      <c r="E29" s="48">
        <v>0</v>
      </c>
      <c r="F29" s="48">
        <v>0</v>
      </c>
      <c r="G29" s="19">
        <f t="shared" si="6"/>
        <v>0</v>
      </c>
      <c r="H29" s="17">
        <f t="shared" si="7"/>
        <v>68</v>
      </c>
      <c r="I29" s="22">
        <f t="shared" si="8"/>
        <v>78</v>
      </c>
    </row>
    <row r="30" spans="1:9" s="5" customFormat="1" x14ac:dyDescent="0.3">
      <c r="A30" s="42" t="str">
        <f>Total!A30</f>
        <v>Born in South America</v>
      </c>
      <c r="B30" s="46">
        <v>23</v>
      </c>
      <c r="C30" s="47">
        <v>26</v>
      </c>
      <c r="D30" s="19">
        <f t="shared" si="5"/>
        <v>4.7589488930271052E-3</v>
      </c>
      <c r="E30" s="48">
        <v>9</v>
      </c>
      <c r="F30" s="48">
        <v>14</v>
      </c>
      <c r="G30" s="19">
        <f t="shared" si="6"/>
        <v>2.6970332634102486E-3</v>
      </c>
      <c r="H30" s="17">
        <f t="shared" si="7"/>
        <v>14</v>
      </c>
      <c r="I30" s="22">
        <f t="shared" si="8"/>
        <v>29.529646120466801</v>
      </c>
    </row>
    <row r="31" spans="1:9" s="5" customFormat="1" x14ac:dyDescent="0.3">
      <c r="A31" s="40" t="str">
        <f>Total!A31</f>
        <v>Born in Africa</v>
      </c>
      <c r="B31" s="46">
        <v>30</v>
      </c>
      <c r="C31" s="47">
        <v>38</v>
      </c>
      <c r="D31" s="19">
        <f t="shared" si="5"/>
        <v>6.2073246430788334E-3</v>
      </c>
      <c r="E31" s="48">
        <v>0</v>
      </c>
      <c r="F31" s="48">
        <v>0</v>
      </c>
      <c r="G31" s="19">
        <f t="shared" si="6"/>
        <v>0</v>
      </c>
      <c r="H31" s="17">
        <f t="shared" si="7"/>
        <v>30</v>
      </c>
      <c r="I31" s="22">
        <f t="shared" si="8"/>
        <v>38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0</v>
      </c>
      <c r="F32" s="48">
        <v>0</v>
      </c>
      <c r="G32" s="19">
        <f t="shared" si="6"/>
        <v>0</v>
      </c>
      <c r="H32" s="17">
        <f t="shared" si="7"/>
        <v>0</v>
      </c>
      <c r="I32" s="22">
        <f t="shared" si="8"/>
        <v>0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4833</v>
      </c>
      <c r="C35" s="18">
        <v>641</v>
      </c>
      <c r="D35" s="19">
        <f>B35/B$35</f>
        <v>1</v>
      </c>
      <c r="E35" s="17">
        <v>3337</v>
      </c>
      <c r="F35" s="18">
        <v>438</v>
      </c>
      <c r="G35" s="19">
        <f>E35/E$35</f>
        <v>1</v>
      </c>
      <c r="H35" s="17">
        <f t="shared" ref="H35:H39" si="9">B35-E35</f>
        <v>1496</v>
      </c>
      <c r="I35" s="22">
        <f t="shared" ref="I35:I39" si="10">((SQRT((C35/1.645)^2+(F35/1.645)^2)))*1.645</f>
        <v>776.35365652516896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4444</v>
      </c>
      <c r="C36" s="18">
        <v>615</v>
      </c>
      <c r="D36" s="19">
        <f t="shared" ref="D36:D39" si="11">B36/B$35</f>
        <v>0.91951169046141112</v>
      </c>
      <c r="E36" s="17">
        <v>3223</v>
      </c>
      <c r="F36" s="18">
        <v>433</v>
      </c>
      <c r="G36" s="19">
        <f t="shared" ref="G36:G39" si="12">E36/E$35</f>
        <v>0.9658375786634702</v>
      </c>
      <c r="H36" s="17">
        <f t="shared" si="9"/>
        <v>1221</v>
      </c>
      <c r="I36" s="22">
        <f t="shared" si="10"/>
        <v>752.13961469929234</v>
      </c>
    </row>
    <row r="37" spans="1:9" ht="28.8" x14ac:dyDescent="0.3">
      <c r="A37" s="32" t="str">
        <f>Total!A37</f>
        <v>Entered the United States (or Puerto Rico) 5 years ago or less</v>
      </c>
      <c r="B37" s="17">
        <v>44</v>
      </c>
      <c r="C37" s="18">
        <v>57</v>
      </c>
      <c r="D37" s="19">
        <f t="shared" si="11"/>
        <v>9.1040761431822881E-3</v>
      </c>
      <c r="E37" s="17">
        <v>38</v>
      </c>
      <c r="F37" s="18">
        <v>42</v>
      </c>
      <c r="G37" s="19">
        <f t="shared" si="12"/>
        <v>1.1387473778843273E-2</v>
      </c>
      <c r="H37" s="17">
        <f t="shared" si="9"/>
        <v>6</v>
      </c>
      <c r="I37" s="22">
        <f t="shared" si="10"/>
        <v>70.802542327235685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257</v>
      </c>
      <c r="C38" s="18">
        <v>145</v>
      </c>
      <c r="D38" s="19">
        <f t="shared" si="11"/>
        <v>5.3176081109042005E-2</v>
      </c>
      <c r="E38" s="17">
        <v>23</v>
      </c>
      <c r="F38" s="18">
        <v>38</v>
      </c>
      <c r="G38" s="19">
        <f t="shared" si="12"/>
        <v>6.8924183398261915E-3</v>
      </c>
      <c r="H38" s="17">
        <f t="shared" si="9"/>
        <v>234</v>
      </c>
      <c r="I38" s="22">
        <f t="shared" si="10"/>
        <v>149.8966310495336</v>
      </c>
    </row>
    <row r="39" spans="1:9" ht="28.8" x14ac:dyDescent="0.3">
      <c r="A39" s="44" t="str">
        <f>Total!A39</f>
        <v>Entered the United States (or Puerto Rico) 16 years ago or more</v>
      </c>
      <c r="B39" s="25">
        <v>88</v>
      </c>
      <c r="C39" s="26">
        <v>86</v>
      </c>
      <c r="D39" s="27">
        <f t="shared" si="11"/>
        <v>1.8208152286364576E-2</v>
      </c>
      <c r="E39" s="25">
        <v>53</v>
      </c>
      <c r="F39" s="26">
        <v>43</v>
      </c>
      <c r="G39" s="27">
        <f t="shared" si="12"/>
        <v>1.5882529217860354E-2</v>
      </c>
      <c r="H39" s="25">
        <f t="shared" si="9"/>
        <v>35</v>
      </c>
      <c r="I39" s="28">
        <f t="shared" si="10"/>
        <v>96.150923032490951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Washington County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3321</v>
      </c>
      <c r="C8" s="48">
        <v>527</v>
      </c>
      <c r="D8" s="19">
        <f t="shared" ref="D8" si="0">B8/B$8</f>
        <v>1</v>
      </c>
      <c r="E8" s="48">
        <v>3102</v>
      </c>
      <c r="F8" s="48">
        <v>576</v>
      </c>
      <c r="G8" s="19">
        <f t="shared" ref="G8" si="1">E8/E$8</f>
        <v>1</v>
      </c>
      <c r="H8" s="38">
        <f t="shared" ref="H8:H11" si="2">B8-E8</f>
        <v>219</v>
      </c>
      <c r="I8" s="39">
        <f t="shared" ref="I8:I11" si="3">((SQRT((C8/1.645)^2+(F8/1.645)^2)))*1.645</f>
        <v>780.70801199936454</v>
      </c>
    </row>
    <row r="9" spans="1:9" x14ac:dyDescent="0.3">
      <c r="A9" s="32" t="str">
        <f>Total!A9</f>
        <v>Speak only English</v>
      </c>
      <c r="B9" s="48">
        <v>2908</v>
      </c>
      <c r="C9" s="48">
        <v>499</v>
      </c>
      <c r="D9" s="19">
        <f>B9/B$8</f>
        <v>0.87563986750978617</v>
      </c>
      <c r="E9" s="48">
        <v>2866</v>
      </c>
      <c r="F9" s="48">
        <v>557</v>
      </c>
      <c r="G9" s="19">
        <f>E9/E$8</f>
        <v>0.92392005157962609</v>
      </c>
      <c r="H9" s="38">
        <f t="shared" si="2"/>
        <v>42</v>
      </c>
      <c r="I9" s="39">
        <f t="shared" si="3"/>
        <v>747.83019462977018</v>
      </c>
    </row>
    <row r="10" spans="1:9" ht="28.8" x14ac:dyDescent="0.3">
      <c r="A10" s="32" t="str">
        <f>Total!A10</f>
        <v>Speak a language other than English, speak English "very well"</v>
      </c>
      <c r="B10" s="48">
        <v>302</v>
      </c>
      <c r="C10" s="48">
        <v>154</v>
      </c>
      <c r="D10" s="19">
        <f>B10/B$8</f>
        <v>9.0936464920204754E-2</v>
      </c>
      <c r="E10" s="48">
        <v>159</v>
      </c>
      <c r="F10" s="48">
        <v>131</v>
      </c>
      <c r="G10" s="19">
        <f>E10/E$8</f>
        <v>5.1257253384912958E-2</v>
      </c>
      <c r="H10" s="38">
        <f t="shared" si="2"/>
        <v>143</v>
      </c>
      <c r="I10" s="39">
        <f t="shared" si="3"/>
        <v>202.18061232472317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111</v>
      </c>
      <c r="C11" s="48">
        <v>73</v>
      </c>
      <c r="D11" s="19">
        <f>B11/B$8</f>
        <v>3.342366757000903E-2</v>
      </c>
      <c r="E11" s="48">
        <v>77</v>
      </c>
      <c r="F11" s="48">
        <v>68</v>
      </c>
      <c r="G11" s="19">
        <f>E11/E$8</f>
        <v>2.4822695035460994E-2</v>
      </c>
      <c r="H11" s="38">
        <f t="shared" si="2"/>
        <v>34</v>
      </c>
      <c r="I11" s="39">
        <f t="shared" si="3"/>
        <v>99.764723224193844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3601</v>
      </c>
      <c r="C14" s="48">
        <v>539</v>
      </c>
      <c r="D14" s="19">
        <f>B14/B$14</f>
        <v>1</v>
      </c>
      <c r="E14" s="48">
        <v>3477</v>
      </c>
      <c r="F14" s="48">
        <v>615</v>
      </c>
      <c r="G14" s="19">
        <f>E14/E$14</f>
        <v>1</v>
      </c>
      <c r="H14" s="17">
        <f t="shared" ref="H14:H32" si="4">B14-E14</f>
        <v>124</v>
      </c>
      <c r="I14" s="22">
        <f t="shared" ref="I14:I32" si="5">((SQRT((C14/1.645)^2+(F14/1.645)^2)))*1.645</f>
        <v>817.76891601478712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1375</v>
      </c>
      <c r="C16" s="48">
        <v>351</v>
      </c>
      <c r="D16" s="19">
        <f t="shared" ref="D16:D32" si="6">B16/B$14</f>
        <v>0.38183837822826994</v>
      </c>
      <c r="E16" s="48">
        <v>939</v>
      </c>
      <c r="F16" s="48">
        <v>282</v>
      </c>
      <c r="G16" s="19">
        <f t="shared" ref="G16:G32" si="7">E16/E$14</f>
        <v>0.27006039689387401</v>
      </c>
      <c r="H16" s="17">
        <f t="shared" si="4"/>
        <v>436</v>
      </c>
      <c r="I16" s="22">
        <f t="shared" si="5"/>
        <v>450.24993059410895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864</v>
      </c>
      <c r="C17" s="48">
        <v>241</v>
      </c>
      <c r="D17" s="19">
        <f t="shared" si="6"/>
        <v>0.23993335184670925</v>
      </c>
      <c r="E17" s="48">
        <v>1498</v>
      </c>
      <c r="F17" s="48">
        <v>476</v>
      </c>
      <c r="G17" s="19">
        <f t="shared" si="7"/>
        <v>0.43083117630140927</v>
      </c>
      <c r="H17" s="17">
        <f t="shared" si="4"/>
        <v>-634</v>
      </c>
      <c r="I17" s="22">
        <f t="shared" si="5"/>
        <v>533.53256695350842</v>
      </c>
    </row>
    <row r="18" spans="1:9" ht="28.8" x14ac:dyDescent="0.3">
      <c r="A18" s="32" t="str">
        <f>Total!A18</f>
        <v>Different state than current residence or residence 1 year ago</v>
      </c>
      <c r="B18" s="48">
        <v>992</v>
      </c>
      <c r="C18" s="48">
        <v>258</v>
      </c>
      <c r="D18" s="19">
        <f t="shared" si="6"/>
        <v>0.27547903360177728</v>
      </c>
      <c r="E18" s="48">
        <v>866</v>
      </c>
      <c r="F18" s="48">
        <v>246</v>
      </c>
      <c r="G18" s="19">
        <f t="shared" si="7"/>
        <v>0.24906528616623527</v>
      </c>
      <c r="H18" s="17">
        <f t="shared" si="4"/>
        <v>126</v>
      </c>
      <c r="I18" s="22">
        <f t="shared" si="5"/>
        <v>356.48281866031078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6"/>
        <v>0</v>
      </c>
      <c r="E19" s="48">
        <v>0</v>
      </c>
      <c r="F19" s="48">
        <v>0</v>
      </c>
      <c r="G19" s="19">
        <f t="shared" si="7"/>
        <v>0</v>
      </c>
      <c r="H19" s="17">
        <f t="shared" si="4"/>
        <v>0</v>
      </c>
      <c r="I19" s="22">
        <f t="shared" si="5"/>
        <v>0</v>
      </c>
    </row>
    <row r="20" spans="1:9" x14ac:dyDescent="0.3">
      <c r="A20" s="32" t="str">
        <f>Total!A20</f>
        <v>Born in Germany</v>
      </c>
      <c r="B20" s="48">
        <v>6</v>
      </c>
      <c r="C20" s="48">
        <v>11</v>
      </c>
      <c r="D20" s="19">
        <f t="shared" si="6"/>
        <v>1.6662038322688142E-3</v>
      </c>
      <c r="E20" s="48">
        <v>38</v>
      </c>
      <c r="F20" s="48">
        <v>60</v>
      </c>
      <c r="G20" s="19">
        <f t="shared" si="7"/>
        <v>1.092896174863388E-2</v>
      </c>
      <c r="H20" s="17">
        <f t="shared" si="4"/>
        <v>-32</v>
      </c>
      <c r="I20" s="22">
        <f t="shared" si="5"/>
        <v>61</v>
      </c>
    </row>
    <row r="21" spans="1:9" x14ac:dyDescent="0.3">
      <c r="A21" s="32" t="str">
        <f>Total!A21</f>
        <v>Born in remainder of Europe</v>
      </c>
      <c r="B21" s="48">
        <v>16</v>
      </c>
      <c r="C21" s="48">
        <v>20</v>
      </c>
      <c r="D21" s="19">
        <f t="shared" si="6"/>
        <v>4.4432102193835048E-3</v>
      </c>
      <c r="E21" s="48">
        <v>8</v>
      </c>
      <c r="F21" s="48">
        <v>15</v>
      </c>
      <c r="G21" s="19">
        <f t="shared" si="7"/>
        <v>2.3008340523439745E-3</v>
      </c>
      <c r="H21" s="17">
        <f t="shared" si="4"/>
        <v>8</v>
      </c>
      <c r="I21" s="22">
        <f t="shared" si="5"/>
        <v>25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6</v>
      </c>
      <c r="C22" s="48">
        <v>9</v>
      </c>
      <c r="D22" s="19">
        <f t="shared" si="6"/>
        <v>1.6662038322688142E-3</v>
      </c>
      <c r="E22" s="48">
        <v>34</v>
      </c>
      <c r="F22" s="48">
        <v>55</v>
      </c>
      <c r="G22" s="19">
        <f t="shared" si="7"/>
        <v>9.7785447224618925E-3</v>
      </c>
      <c r="H22" s="17">
        <f t="shared" si="4"/>
        <v>-28</v>
      </c>
      <c r="I22" s="22">
        <f t="shared" si="5"/>
        <v>55.731499172371088</v>
      </c>
    </row>
    <row r="23" spans="1:9" x14ac:dyDescent="0.3">
      <c r="A23" s="32" t="str">
        <f>Total!A23</f>
        <v>Born in India</v>
      </c>
      <c r="B23" s="48">
        <v>157</v>
      </c>
      <c r="C23" s="48">
        <v>181</v>
      </c>
      <c r="D23" s="19">
        <f t="shared" si="6"/>
        <v>4.3599000277700639E-2</v>
      </c>
      <c r="E23" s="48">
        <v>0</v>
      </c>
      <c r="F23" s="48">
        <v>0</v>
      </c>
      <c r="G23" s="19">
        <f t="shared" si="7"/>
        <v>0</v>
      </c>
      <c r="H23" s="17">
        <f t="shared" si="4"/>
        <v>157</v>
      </c>
      <c r="I23" s="22">
        <f t="shared" si="5"/>
        <v>181</v>
      </c>
    </row>
    <row r="24" spans="1:9" x14ac:dyDescent="0.3">
      <c r="A24" s="32" t="str">
        <f>Total!A24</f>
        <v>Born in the Philippines</v>
      </c>
      <c r="B24" s="48">
        <v>20</v>
      </c>
      <c r="C24" s="48">
        <v>27</v>
      </c>
      <c r="D24" s="19">
        <f t="shared" si="6"/>
        <v>5.5540127742293808E-3</v>
      </c>
      <c r="E24" s="48">
        <v>0</v>
      </c>
      <c r="F24" s="48">
        <v>0</v>
      </c>
      <c r="G24" s="19">
        <f t="shared" si="7"/>
        <v>0</v>
      </c>
      <c r="H24" s="17">
        <f t="shared" si="4"/>
        <v>20</v>
      </c>
      <c r="I24" s="22">
        <f t="shared" si="5"/>
        <v>27</v>
      </c>
    </row>
    <row r="25" spans="1:9" x14ac:dyDescent="0.3">
      <c r="A25" s="32" t="str">
        <f>Total!A25</f>
        <v>Born in remainder of Asia</v>
      </c>
      <c r="B25" s="48">
        <v>23</v>
      </c>
      <c r="C25" s="48">
        <v>23</v>
      </c>
      <c r="D25" s="19">
        <f t="shared" si="6"/>
        <v>6.387114690363788E-3</v>
      </c>
      <c r="E25" s="48">
        <v>44</v>
      </c>
      <c r="F25" s="48">
        <v>46</v>
      </c>
      <c r="G25" s="19">
        <f t="shared" si="7"/>
        <v>1.2654587287891862E-2</v>
      </c>
      <c r="H25" s="17">
        <f t="shared" si="4"/>
        <v>-21</v>
      </c>
      <c r="I25" s="22">
        <f t="shared" si="5"/>
        <v>51.429563482495162</v>
      </c>
    </row>
    <row r="26" spans="1:9" x14ac:dyDescent="0.3">
      <c r="A26" s="32" t="str">
        <f>Total!A26</f>
        <v>Born in Northern America</v>
      </c>
      <c r="B26" s="48">
        <v>19</v>
      </c>
      <c r="C26" s="48">
        <v>21</v>
      </c>
      <c r="D26" s="19">
        <f t="shared" si="6"/>
        <v>5.276312135517912E-3</v>
      </c>
      <c r="E26" s="48">
        <v>0</v>
      </c>
      <c r="F26" s="48">
        <v>0</v>
      </c>
      <c r="G26" s="19">
        <f t="shared" si="7"/>
        <v>0</v>
      </c>
      <c r="H26" s="17">
        <f t="shared" si="4"/>
        <v>19</v>
      </c>
      <c r="I26" s="22">
        <f t="shared" si="5"/>
        <v>21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6"/>
        <v>0</v>
      </c>
      <c r="E27" s="48">
        <v>33</v>
      </c>
      <c r="F27" s="48">
        <v>53</v>
      </c>
      <c r="G27" s="19">
        <f t="shared" si="7"/>
        <v>9.4909404659188953E-3</v>
      </c>
      <c r="H27" s="17">
        <f t="shared" si="4"/>
        <v>-33</v>
      </c>
      <c r="I27" s="22">
        <f t="shared" si="5"/>
        <v>53</v>
      </c>
    </row>
    <row r="28" spans="1:9" x14ac:dyDescent="0.3">
      <c r="A28" s="32" t="str">
        <f>Total!A28</f>
        <v>Born in remainder of Central America</v>
      </c>
      <c r="B28" s="48">
        <v>30</v>
      </c>
      <c r="C28" s="48">
        <v>46</v>
      </c>
      <c r="D28" s="19">
        <f t="shared" si="6"/>
        <v>8.3310191613440703E-3</v>
      </c>
      <c r="E28" s="48">
        <v>0</v>
      </c>
      <c r="F28" s="48">
        <v>0</v>
      </c>
      <c r="G28" s="19">
        <f t="shared" si="7"/>
        <v>0</v>
      </c>
      <c r="H28" s="17">
        <f t="shared" si="4"/>
        <v>30</v>
      </c>
      <c r="I28" s="22">
        <f t="shared" si="5"/>
        <v>46</v>
      </c>
    </row>
    <row r="29" spans="1:9" x14ac:dyDescent="0.3">
      <c r="A29" s="32" t="str">
        <f>Total!A29</f>
        <v>Born in the Caribbean</v>
      </c>
      <c r="B29" s="48">
        <v>41</v>
      </c>
      <c r="C29" s="48">
        <v>45</v>
      </c>
      <c r="D29" s="19">
        <f t="shared" si="6"/>
        <v>1.1385726187170231E-2</v>
      </c>
      <c r="E29" s="48">
        <v>0</v>
      </c>
      <c r="F29" s="48">
        <v>0</v>
      </c>
      <c r="G29" s="19">
        <f t="shared" si="7"/>
        <v>0</v>
      </c>
      <c r="H29" s="17">
        <f t="shared" si="4"/>
        <v>41</v>
      </c>
      <c r="I29" s="22">
        <f t="shared" si="5"/>
        <v>45</v>
      </c>
    </row>
    <row r="30" spans="1:9" x14ac:dyDescent="0.3">
      <c r="A30" s="42" t="str">
        <f>Total!A30</f>
        <v>Born in South America</v>
      </c>
      <c r="B30" s="48">
        <v>52</v>
      </c>
      <c r="C30" s="48">
        <v>56</v>
      </c>
      <c r="D30" s="19">
        <f t="shared" si="6"/>
        <v>1.444043321299639E-2</v>
      </c>
      <c r="E30" s="48">
        <v>17</v>
      </c>
      <c r="F30" s="48">
        <v>27</v>
      </c>
      <c r="G30" s="19">
        <f t="shared" si="7"/>
        <v>4.8892723612309463E-3</v>
      </c>
      <c r="H30" s="17">
        <f t="shared" si="4"/>
        <v>35</v>
      </c>
      <c r="I30" s="22">
        <f t="shared" si="5"/>
        <v>62.169124169478216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6"/>
        <v>0</v>
      </c>
      <c r="E31" s="48">
        <v>0</v>
      </c>
      <c r="F31" s="48">
        <v>0</v>
      </c>
      <c r="G31" s="19">
        <f t="shared" si="7"/>
        <v>0</v>
      </c>
      <c r="H31" s="17">
        <f t="shared" si="4"/>
        <v>0</v>
      </c>
      <c r="I31" s="22">
        <f t="shared" si="5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3601</v>
      </c>
      <c r="C35" s="18">
        <v>598</v>
      </c>
      <c r="D35" s="19">
        <f>B35/B$35</f>
        <v>1</v>
      </c>
      <c r="E35" s="17">
        <v>3477</v>
      </c>
      <c r="F35" s="18">
        <v>657</v>
      </c>
      <c r="G35" s="19">
        <f>E35/E$35</f>
        <v>1</v>
      </c>
      <c r="H35" s="17">
        <f>B35-E35</f>
        <v>124</v>
      </c>
      <c r="I35" s="22">
        <f t="shared" ref="I35:I39" si="8">((SQRT((C35/1.645)^2+(F35/1.645)^2)))*1.645</f>
        <v>888.39912201667562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3231</v>
      </c>
      <c r="C36" s="18">
        <v>572</v>
      </c>
      <c r="D36" s="19">
        <f t="shared" ref="D36:D39" si="9">B36/B$35</f>
        <v>0.89725076367675649</v>
      </c>
      <c r="E36" s="17">
        <v>3303</v>
      </c>
      <c r="F36" s="18">
        <v>647</v>
      </c>
      <c r="G36" s="19">
        <f t="shared" ref="G36:G39" si="10">E36/E$35</f>
        <v>0.94995685936151852</v>
      </c>
      <c r="H36" s="17">
        <f t="shared" ref="H36:H39" si="11">B36-E36</f>
        <v>-72</v>
      </c>
      <c r="I36" s="22">
        <f t="shared" si="8"/>
        <v>863.59307547015453</v>
      </c>
    </row>
    <row r="37" spans="1:9" ht="28.8" x14ac:dyDescent="0.3">
      <c r="A37" s="20" t="str">
        <f>Total!A37</f>
        <v>Entered the United States (or Puerto Rico) 5 years ago or less</v>
      </c>
      <c r="B37" s="17">
        <v>179</v>
      </c>
      <c r="C37" s="18">
        <v>152</v>
      </c>
      <c r="D37" s="19">
        <f t="shared" si="9"/>
        <v>4.9708414329352961E-2</v>
      </c>
      <c r="E37" s="17">
        <v>34</v>
      </c>
      <c r="F37" s="18">
        <v>42</v>
      </c>
      <c r="G37" s="19">
        <f t="shared" si="10"/>
        <v>9.7785447224618925E-3</v>
      </c>
      <c r="H37" s="17">
        <f t="shared" si="11"/>
        <v>145</v>
      </c>
      <c r="I37" s="22">
        <f t="shared" si="8"/>
        <v>157.69590990257166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126</v>
      </c>
      <c r="C38" s="18">
        <v>80</v>
      </c>
      <c r="D38" s="19">
        <f t="shared" si="9"/>
        <v>3.4990280477645096E-2</v>
      </c>
      <c r="E38" s="17">
        <v>57</v>
      </c>
      <c r="F38" s="18">
        <v>62</v>
      </c>
      <c r="G38" s="19">
        <f t="shared" si="10"/>
        <v>1.6393442622950821E-2</v>
      </c>
      <c r="H38" s="17">
        <f t="shared" si="11"/>
        <v>69</v>
      </c>
      <c r="I38" s="22">
        <f t="shared" si="8"/>
        <v>101.21264743103995</v>
      </c>
    </row>
    <row r="39" spans="1:9" ht="28.8" x14ac:dyDescent="0.3">
      <c r="A39" s="24" t="str">
        <f>Total!A39</f>
        <v>Entered the United States (or Puerto Rico) 16 years ago or more</v>
      </c>
      <c r="B39" s="25">
        <v>65</v>
      </c>
      <c r="C39" s="26">
        <v>47</v>
      </c>
      <c r="D39" s="27">
        <f t="shared" si="9"/>
        <v>1.8050541516245487E-2</v>
      </c>
      <c r="E39" s="25">
        <v>83</v>
      </c>
      <c r="F39" s="26">
        <v>82</v>
      </c>
      <c r="G39" s="27">
        <f t="shared" si="10"/>
        <v>2.3871153293068739E-2</v>
      </c>
      <c r="H39" s="25">
        <f t="shared" si="11"/>
        <v>-18</v>
      </c>
      <c r="I39" s="28">
        <f t="shared" si="8"/>
        <v>94.51454914456292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1093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Washington County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287</v>
      </c>
      <c r="C8" s="48">
        <v>140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287</v>
      </c>
      <c r="I8" s="39">
        <f t="shared" ref="I8:I9" si="1">((SQRT((C8/1.645)^2+(F8/1.645)^2)))*1.645</f>
        <v>140</v>
      </c>
    </row>
    <row r="9" spans="1:9" x14ac:dyDescent="0.3">
      <c r="A9" s="32" t="str">
        <f>Total!A9</f>
        <v>Speak only English</v>
      </c>
      <c r="B9" s="48">
        <v>113</v>
      </c>
      <c r="C9" s="48">
        <v>77</v>
      </c>
      <c r="D9" s="16">
        <f>B9/B$8</f>
        <v>0.39372822299651566</v>
      </c>
      <c r="E9" s="17">
        <v>0</v>
      </c>
      <c r="F9" s="18">
        <v>0</v>
      </c>
      <c r="G9" s="19">
        <v>0</v>
      </c>
      <c r="H9" s="38">
        <f t="shared" si="0"/>
        <v>113</v>
      </c>
      <c r="I9" s="39">
        <f t="shared" si="1"/>
        <v>77</v>
      </c>
    </row>
    <row r="10" spans="1:9" ht="28.8" x14ac:dyDescent="0.3">
      <c r="A10" s="32" t="str">
        <f>Total!A10</f>
        <v>Speak a language other than English, speak English "very well"</v>
      </c>
      <c r="B10" s="48">
        <v>21</v>
      </c>
      <c r="C10" s="48">
        <v>28</v>
      </c>
      <c r="D10" s="16">
        <f>B10/B$8</f>
        <v>7.3170731707317069E-2</v>
      </c>
      <c r="E10" s="17">
        <v>0</v>
      </c>
      <c r="F10" s="18">
        <v>0</v>
      </c>
      <c r="G10" s="19">
        <v>0</v>
      </c>
      <c r="H10" s="38">
        <f t="shared" si="0"/>
        <v>21</v>
      </c>
      <c r="I10" s="39">
        <f>((SQRT((C10/1.645)^2+(F10/1.645)^2)))*1.645</f>
        <v>28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153</v>
      </c>
      <c r="C11" s="48">
        <v>114</v>
      </c>
      <c r="D11" s="16">
        <f>B11/B$8</f>
        <v>0.5331010452961672</v>
      </c>
      <c r="E11" s="17">
        <v>0</v>
      </c>
      <c r="F11" s="18">
        <v>0</v>
      </c>
      <c r="G11" s="19">
        <v>0</v>
      </c>
      <c r="H11" s="38">
        <f t="shared" si="0"/>
        <v>153</v>
      </c>
      <c r="I11" s="39">
        <f>((SQRT((C11/1.645)^2+(F11/1.645)^2)))*1.645</f>
        <v>114.00000000000001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345</v>
      </c>
      <c r="C14" s="48">
        <v>197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345</v>
      </c>
      <c r="I14" s="22">
        <f t="shared" ref="I14:I32" si="3">((SQRT((C14/1.645)^2+(F14/1.645)^2)))*1.645</f>
        <v>197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57</v>
      </c>
      <c r="C16" s="48">
        <v>37</v>
      </c>
      <c r="D16" s="19">
        <f t="shared" ref="D16:D32" si="4">B16/B$14</f>
        <v>0.16521739130434782</v>
      </c>
      <c r="E16" s="48">
        <v>0</v>
      </c>
      <c r="F16" s="48">
        <v>0</v>
      </c>
      <c r="G16" s="19">
        <v>0</v>
      </c>
      <c r="H16" s="17">
        <f t="shared" si="2"/>
        <v>57</v>
      </c>
      <c r="I16" s="22">
        <f t="shared" si="3"/>
        <v>37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64</v>
      </c>
      <c r="C18" s="48">
        <v>68</v>
      </c>
      <c r="D18" s="19">
        <f t="shared" si="4"/>
        <v>0.1855072463768116</v>
      </c>
      <c r="E18" s="48">
        <v>0</v>
      </c>
      <c r="F18" s="48">
        <v>0</v>
      </c>
      <c r="G18" s="19">
        <v>0</v>
      </c>
      <c r="H18" s="17">
        <f t="shared" si="2"/>
        <v>64</v>
      </c>
      <c r="I18" s="22">
        <f t="shared" si="3"/>
        <v>68</v>
      </c>
    </row>
    <row r="19" spans="1:9" x14ac:dyDescent="0.3">
      <c r="A19" s="32" t="str">
        <f>Total!A19</f>
        <v>Born in U.S. Island Area</v>
      </c>
      <c r="B19" s="48">
        <v>0</v>
      </c>
      <c r="C19" s="48">
        <v>0</v>
      </c>
      <c r="D19" s="19">
        <f t="shared" si="4"/>
        <v>0</v>
      </c>
      <c r="E19" s="48">
        <v>0</v>
      </c>
      <c r="F19" s="48">
        <v>0</v>
      </c>
      <c r="G19" s="19">
        <v>0</v>
      </c>
      <c r="H19" s="17">
        <f t="shared" si="2"/>
        <v>0</v>
      </c>
      <c r="I19" s="22">
        <f t="shared" si="3"/>
        <v>0</v>
      </c>
    </row>
    <row r="20" spans="1:9" x14ac:dyDescent="0.3">
      <c r="A20" s="32" t="str">
        <f>Total!A20</f>
        <v>Born in Germany</v>
      </c>
      <c r="B20" s="48">
        <v>0</v>
      </c>
      <c r="C20" s="48">
        <v>0</v>
      </c>
      <c r="D20" s="19">
        <f t="shared" si="4"/>
        <v>0</v>
      </c>
      <c r="E20" s="48">
        <v>0</v>
      </c>
      <c r="F20" s="48">
        <v>0</v>
      </c>
      <c r="G20" s="19">
        <v>0</v>
      </c>
      <c r="H20" s="17">
        <f t="shared" si="2"/>
        <v>0</v>
      </c>
      <c r="I20" s="22">
        <f t="shared" si="3"/>
        <v>0</v>
      </c>
    </row>
    <row r="21" spans="1:9" x14ac:dyDescent="0.3">
      <c r="A21" s="32" t="str">
        <f>Total!A21</f>
        <v>Born in remainder of Europe</v>
      </c>
      <c r="B21" s="48">
        <v>24</v>
      </c>
      <c r="C21" s="48">
        <v>39</v>
      </c>
      <c r="D21" s="19">
        <f t="shared" si="4"/>
        <v>6.9565217391304349E-2</v>
      </c>
      <c r="E21" s="48">
        <v>0</v>
      </c>
      <c r="F21" s="48">
        <v>0</v>
      </c>
      <c r="G21" s="19">
        <v>0</v>
      </c>
      <c r="H21" s="17">
        <f t="shared" si="2"/>
        <v>24</v>
      </c>
      <c r="I21" s="22">
        <f t="shared" si="3"/>
        <v>39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0</v>
      </c>
      <c r="C22" s="48">
        <v>0</v>
      </c>
      <c r="D22" s="19">
        <f t="shared" si="4"/>
        <v>0</v>
      </c>
      <c r="E22" s="48">
        <v>0</v>
      </c>
      <c r="F22" s="48">
        <v>0</v>
      </c>
      <c r="G22" s="19">
        <v>0</v>
      </c>
      <c r="H22" s="17">
        <f t="shared" si="2"/>
        <v>0</v>
      </c>
      <c r="I22" s="22">
        <f t="shared" si="3"/>
        <v>0</v>
      </c>
    </row>
    <row r="23" spans="1:9" x14ac:dyDescent="0.3">
      <c r="A23" s="32" t="str">
        <f>Total!A23</f>
        <v>Born in India</v>
      </c>
      <c r="B23" s="48">
        <v>18</v>
      </c>
      <c r="C23" s="48">
        <v>19</v>
      </c>
      <c r="D23" s="19">
        <f t="shared" si="4"/>
        <v>5.2173913043478258E-2</v>
      </c>
      <c r="E23" s="48">
        <v>0</v>
      </c>
      <c r="F23" s="48">
        <v>0</v>
      </c>
      <c r="G23" s="19">
        <v>0</v>
      </c>
      <c r="H23" s="17">
        <f t="shared" si="2"/>
        <v>18</v>
      </c>
      <c r="I23" s="22">
        <f t="shared" si="3"/>
        <v>19</v>
      </c>
    </row>
    <row r="24" spans="1:9" x14ac:dyDescent="0.3">
      <c r="A24" s="32" t="str">
        <f>Total!A24</f>
        <v>Born in the Philippines</v>
      </c>
      <c r="B24" s="48">
        <v>0</v>
      </c>
      <c r="C24" s="48">
        <v>0</v>
      </c>
      <c r="D24" s="19">
        <f t="shared" si="4"/>
        <v>0</v>
      </c>
      <c r="E24" s="48">
        <v>0</v>
      </c>
      <c r="F24" s="48">
        <v>0</v>
      </c>
      <c r="G24" s="19">
        <v>0</v>
      </c>
      <c r="H24" s="17">
        <f t="shared" si="2"/>
        <v>0</v>
      </c>
      <c r="I24" s="22">
        <f t="shared" si="3"/>
        <v>0</v>
      </c>
    </row>
    <row r="25" spans="1:9" x14ac:dyDescent="0.3">
      <c r="A25" s="32" t="str">
        <f>Total!A25</f>
        <v>Born in remainder of Asia</v>
      </c>
      <c r="B25" s="48">
        <v>176</v>
      </c>
      <c r="C25" s="48">
        <v>176</v>
      </c>
      <c r="D25" s="19">
        <f t="shared" si="4"/>
        <v>0.51014492753623186</v>
      </c>
      <c r="E25" s="48">
        <v>0</v>
      </c>
      <c r="F25" s="48">
        <v>0</v>
      </c>
      <c r="G25" s="19">
        <v>0</v>
      </c>
      <c r="H25" s="17">
        <f t="shared" si="2"/>
        <v>176</v>
      </c>
      <c r="I25" s="22">
        <f t="shared" si="3"/>
        <v>176</v>
      </c>
    </row>
    <row r="26" spans="1:9" x14ac:dyDescent="0.3">
      <c r="A26" s="32" t="str">
        <f>Total!A26</f>
        <v>Born in Northern America</v>
      </c>
      <c r="B26" s="48">
        <v>0</v>
      </c>
      <c r="C26" s="48">
        <v>0</v>
      </c>
      <c r="D26" s="19">
        <f t="shared" si="4"/>
        <v>0</v>
      </c>
      <c r="E26" s="48">
        <v>0</v>
      </c>
      <c r="F26" s="48">
        <v>0</v>
      </c>
      <c r="G26" s="19">
        <v>0</v>
      </c>
      <c r="H26" s="17">
        <f t="shared" si="2"/>
        <v>0</v>
      </c>
      <c r="I26" s="22">
        <f t="shared" si="3"/>
        <v>0</v>
      </c>
    </row>
    <row r="27" spans="1:9" x14ac:dyDescent="0.3">
      <c r="A27" s="32" t="str">
        <f>Total!A27</f>
        <v>Born in Mexico</v>
      </c>
      <c r="B27" s="48">
        <v>0</v>
      </c>
      <c r="C27" s="48">
        <v>0</v>
      </c>
      <c r="D27" s="19">
        <f t="shared" si="4"/>
        <v>0</v>
      </c>
      <c r="E27" s="48">
        <v>0</v>
      </c>
      <c r="F27" s="48">
        <v>0</v>
      </c>
      <c r="G27" s="19">
        <v>0</v>
      </c>
      <c r="H27" s="17">
        <f t="shared" si="2"/>
        <v>0</v>
      </c>
      <c r="I27" s="22">
        <f t="shared" si="3"/>
        <v>0</v>
      </c>
    </row>
    <row r="28" spans="1:9" x14ac:dyDescent="0.3">
      <c r="A28" s="32" t="str">
        <f>Total!A28</f>
        <v>Born in remainder of Central America</v>
      </c>
      <c r="B28" s="48">
        <v>0</v>
      </c>
      <c r="C28" s="48">
        <v>0</v>
      </c>
      <c r="D28" s="19">
        <f t="shared" si="4"/>
        <v>0</v>
      </c>
      <c r="E28" s="48">
        <v>0</v>
      </c>
      <c r="F28" s="48">
        <v>0</v>
      </c>
      <c r="G28" s="19">
        <v>0</v>
      </c>
      <c r="H28" s="17">
        <f t="shared" si="2"/>
        <v>0</v>
      </c>
      <c r="I28" s="22">
        <f t="shared" si="3"/>
        <v>0</v>
      </c>
    </row>
    <row r="29" spans="1:9" x14ac:dyDescent="0.3">
      <c r="A29" s="32" t="str">
        <f>Total!A29</f>
        <v>Born in the Caribbean</v>
      </c>
      <c r="B29" s="48">
        <v>6</v>
      </c>
      <c r="C29" s="48">
        <v>11</v>
      </c>
      <c r="D29" s="19">
        <f t="shared" si="4"/>
        <v>1.7391304347826087E-2</v>
      </c>
      <c r="E29" s="48">
        <v>0</v>
      </c>
      <c r="F29" s="48">
        <v>0</v>
      </c>
      <c r="G29" s="19">
        <v>0</v>
      </c>
      <c r="H29" s="17">
        <f t="shared" si="2"/>
        <v>6</v>
      </c>
      <c r="I29" s="22">
        <f t="shared" si="3"/>
        <v>11</v>
      </c>
    </row>
    <row r="30" spans="1:9" x14ac:dyDescent="0.3">
      <c r="A30" s="42" t="str">
        <f>Total!A30</f>
        <v>Born in South America</v>
      </c>
      <c r="B30" s="48">
        <v>0</v>
      </c>
      <c r="C30" s="48">
        <v>0</v>
      </c>
      <c r="D30" s="19">
        <f t="shared" si="4"/>
        <v>0</v>
      </c>
      <c r="E30" s="48">
        <v>0</v>
      </c>
      <c r="F30" s="48">
        <v>0</v>
      </c>
      <c r="G30" s="19">
        <v>0</v>
      </c>
      <c r="H30" s="17">
        <f t="shared" si="2"/>
        <v>0</v>
      </c>
      <c r="I30" s="22">
        <f t="shared" si="3"/>
        <v>0</v>
      </c>
    </row>
    <row r="31" spans="1:9" x14ac:dyDescent="0.3">
      <c r="A31" s="40" t="str">
        <f>Total!A31</f>
        <v>Born in Africa</v>
      </c>
      <c r="B31" s="48">
        <v>0</v>
      </c>
      <c r="C31" s="48">
        <v>0</v>
      </c>
      <c r="D31" s="19">
        <f t="shared" si="4"/>
        <v>0</v>
      </c>
      <c r="E31" s="48">
        <v>0</v>
      </c>
      <c r="F31" s="48">
        <v>0</v>
      </c>
      <c r="G31" s="19">
        <v>0</v>
      </c>
      <c r="H31" s="17">
        <f t="shared" si="2"/>
        <v>0</v>
      </c>
      <c r="I31" s="22">
        <f t="shared" si="3"/>
        <v>0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4"/>
        <v>0</v>
      </c>
      <c r="E32" s="48">
        <v>0</v>
      </c>
      <c r="F32" s="48">
        <v>0</v>
      </c>
      <c r="G32" s="19">
        <v>0</v>
      </c>
      <c r="H32" s="17">
        <f t="shared" si="2"/>
        <v>0</v>
      </c>
      <c r="I32" s="22">
        <f t="shared" si="3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345</v>
      </c>
      <c r="C35" s="18">
        <v>198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345</v>
      </c>
      <c r="I35" s="22">
        <f t="shared" ref="I35:I39" si="6">((SQRT((C35/1.645)^2+(F35/1.645)^2)))*1.645</f>
        <v>198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121</v>
      </c>
      <c r="C36" s="18">
        <v>77</v>
      </c>
      <c r="D36" s="19">
        <f t="shared" ref="D36:D39" si="7">B36/B$35</f>
        <v>0.35072463768115941</v>
      </c>
      <c r="E36" s="17">
        <v>0</v>
      </c>
      <c r="F36" s="18">
        <v>0</v>
      </c>
      <c r="G36" s="19">
        <v>0</v>
      </c>
      <c r="H36" s="17">
        <f t="shared" si="5"/>
        <v>121</v>
      </c>
      <c r="I36" s="22">
        <f t="shared" si="6"/>
        <v>77</v>
      </c>
    </row>
    <row r="37" spans="1:9" ht="28.8" x14ac:dyDescent="0.3">
      <c r="A37" s="20" t="str">
        <f>Total!A37</f>
        <v>Entered the United States (or Puerto Rico) 5 years ago or less</v>
      </c>
      <c r="B37" s="17">
        <v>200</v>
      </c>
      <c r="C37" s="18">
        <v>178</v>
      </c>
      <c r="D37" s="19">
        <f t="shared" si="7"/>
        <v>0.57971014492753625</v>
      </c>
      <c r="E37" s="17">
        <v>0</v>
      </c>
      <c r="F37" s="18">
        <v>0</v>
      </c>
      <c r="G37" s="19">
        <v>0</v>
      </c>
      <c r="H37" s="17">
        <f t="shared" si="5"/>
        <v>200</v>
      </c>
      <c r="I37" s="22">
        <f t="shared" si="6"/>
        <v>178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24</v>
      </c>
      <c r="C38" s="18">
        <v>39</v>
      </c>
      <c r="D38" s="19">
        <f t="shared" si="7"/>
        <v>6.9565217391304349E-2</v>
      </c>
      <c r="E38" s="17">
        <v>0</v>
      </c>
      <c r="F38" s="18">
        <v>0</v>
      </c>
      <c r="G38" s="19">
        <v>0</v>
      </c>
      <c r="H38" s="17">
        <f t="shared" si="5"/>
        <v>24</v>
      </c>
      <c r="I38" s="22">
        <f t="shared" si="6"/>
        <v>39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10B0D8-1E6A-4E50-BACE-9AA3FFA79996}"/>
</file>

<file path=customXml/itemProps2.xml><?xml version="1.0" encoding="utf-8"?>
<ds:datastoreItem xmlns:ds="http://schemas.openxmlformats.org/officeDocument/2006/customXml" ds:itemID="{2CEE79F3-9B6F-4FCF-A418-5B0FC0956286}"/>
</file>

<file path=customXml/itemProps3.xml><?xml version="1.0" encoding="utf-8"?>
<ds:datastoreItem xmlns:ds="http://schemas.openxmlformats.org/officeDocument/2006/customXml" ds:itemID="{F5FCB296-97D5-4EC5-A8D2-E71F53C61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