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<sst xmlns="http://schemas.openxmlformats.org/spreadsheetml/2006/main" count="127" uniqueCount="49">
  <si>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</si>
  <si>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</si>
  <si>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</si>
  <si>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</si>
  <si>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</si>
  <si>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</si>
  <si>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</si>
  <si>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</si>
  <si>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</si>
  <si>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</si>
  <si>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</si>
  <si>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</si>
  <si>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</si>
  <si>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</si>
  <si>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</si>
  <si>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</si>
  <si>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</si>
  <si>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</si>
  <si>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</si>
  <si>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</si>
  <si>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</si>
  <si>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</si>
  <si>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</si>
  <si>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</si>
  <si>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</si>
  <si>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</si>
  <si>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</si>
  <si>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</si>
  <si>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</si>
  <si>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</si>
  <si>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</si>
  <si>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</si>
  <si>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</si>
  <si>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</si>
  <si>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</si>
  <si>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</si>
  <si>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</si>
  <si>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</si>
  <si>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</si>
  <si>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</si>
  <si>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</si>
  <si>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</si>
  <si>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</si>
  <si>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</si>
  <si>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Wicomico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</si>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</sst>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4" sqref="A4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6694</v>
      </c>
      <c r="C8" s="18">
        <f>((SQRT((Intra!C8/1.645)^2+(Inter!C8/1.645)^2+(Foreign!C8/1.645)^2))*1.645)</f>
        <v>890.0679749322519</v>
      </c>
      <c r="D8" s="19">
        <f t="shared" ref="D8:D11" si="0">B8/B$8</f>
        <v>1</v>
      </c>
      <c r="E8" s="17">
        <f>Intra!E8+Inter!E8+Foreign!E8</f>
        <v>3158</v>
      </c>
      <c r="F8" s="18">
        <f>((SQRT((Intra!F8/1.645)^2+(Inter!F8/1.645)^2+(Foreign!F8/1.645)^2))*1.645)</f>
        <v>535.02336397581735</v>
      </c>
      <c r="G8" s="19">
        <f>E8/E$8</f>
        <v>1</v>
      </c>
      <c r="H8" s="38">
        <f>Intra!H8+Inter!H8+Foreign!H8</f>
        <v>3536</v>
      </c>
      <c r="I8" s="39">
        <f>((SQRT((Intra!I8/1.645)^2+(Inter!I8/1.645)^2+(Foreign!I8/1.645)^2))*1.645)</f>
        <v>1038.494583519818</v>
      </c>
      <c r="K8" s="6"/>
    </row>
    <row r="9" spans="1:11" x14ac:dyDescent="0.3">
      <c r="A9" s="32" t="s">
        <v>18</v>
      </c>
      <c r="B9" s="17">
        <f>Intra!B9+Inter!B9+Foreign!B9</f>
        <v>5770</v>
      </c>
      <c r="C9" s="18">
        <f>((SQRT((Intra!C9/1.645)^2+(Inter!C9/1.645)^2+(Foreign!C9/1.645)^2))*1.645)</f>
        <v>793.73421244141923</v>
      </c>
      <c r="D9" s="19">
        <f t="shared" si="0"/>
        <v>0.8619659396474455</v>
      </c>
      <c r="E9" s="17">
        <f>Intra!E9+Inter!E9+Foreign!E9</f>
        <v>2776</v>
      </c>
      <c r="F9" s="18">
        <f>((SQRT((Intra!F9/1.645)^2+(Inter!F9/1.645)^2+(Foreign!F9/1.645)^2))*1.645)</f>
        <v>497.03118614429019</v>
      </c>
      <c r="G9" s="19">
        <f>E9/E$8</f>
        <v>0.87903736542115263</v>
      </c>
      <c r="H9" s="38">
        <f>Intra!H9+Inter!H9+Foreign!H9</f>
        <v>2994</v>
      </c>
      <c r="I9" s="39">
        <f>((SQRT((Intra!I9/1.645)^2+(Inter!I9/1.645)^2+(Foreign!I9/1.645)^2))*1.645)</f>
        <v>936.51161231455126</v>
      </c>
      <c r="K9" s="6"/>
    </row>
    <row r="10" spans="1:11" ht="28.8" x14ac:dyDescent="0.3">
      <c r="A10" s="32" t="s">
        <v>19</v>
      </c>
      <c r="B10" s="17">
        <f>Intra!B10+Inter!B10+Foreign!B10</f>
        <v>286</v>
      </c>
      <c r="C10" s="18">
        <f>((SQRT((Intra!C10/1.645)^2+(Inter!C10/1.645)^2+(Foreign!C10/1.645)^2))*1.645)</f>
        <v>128.16005617976299</v>
      </c>
      <c r="D10" s="19">
        <f t="shared" si="0"/>
        <v>4.2724828204362117E-2</v>
      </c>
      <c r="E10" s="17">
        <f>Intra!E10+Inter!E10+Foreign!E10</f>
        <v>236</v>
      </c>
      <c r="F10" s="18">
        <f>((SQRT((Intra!F10/1.645)^2+(Inter!F10/1.645)^2+(Foreign!F10/1.645)^2))*1.645)</f>
        <v>131.20975573485379</v>
      </c>
      <c r="G10" s="19">
        <f>E10/E$8</f>
        <v>7.4730842305256492E-2</v>
      </c>
      <c r="H10" s="38">
        <f>Intra!H10+Inter!H10+Foreign!H10</f>
        <v>50</v>
      </c>
      <c r="I10" s="39">
        <f>((SQRT((Intra!I10/1.645)^2+(Inter!I10/1.645)^2+(Foreign!I10/1.645)^2))*1.645)</f>
        <v>183.41483037093809</v>
      </c>
      <c r="K10" s="6"/>
    </row>
    <row r="11" spans="1:11" ht="28.8" x14ac:dyDescent="0.3">
      <c r="A11" s="32" t="s">
        <v>20</v>
      </c>
      <c r="B11" s="17">
        <f>Intra!B11+Inter!B11+Foreign!B11</f>
        <v>638</v>
      </c>
      <c r="C11" s="18">
        <f>((SQRT((Intra!C11/1.645)^2+(Inter!C11/1.645)^2+(Foreign!C11/1.645)^2))*1.645)</f>
        <v>381.77742206683729</v>
      </c>
      <c r="D11" s="19">
        <f t="shared" si="0"/>
        <v>9.530923214819241E-2</v>
      </c>
      <c r="E11" s="17">
        <f>Intra!E11+Inter!E11+Foreign!E11</f>
        <v>146</v>
      </c>
      <c r="F11" s="18">
        <f>((SQRT((Intra!F11/1.645)^2+(Inter!F11/1.645)^2+(Foreign!F11/1.645)^2))*1.645)</f>
        <v>149.57606760441325</v>
      </c>
      <c r="G11" s="19">
        <f>E11/E$8</f>
        <v>4.623179227359088E-2</v>
      </c>
      <c r="H11" s="38">
        <f>Intra!H11+Inter!H11+Foreign!H11</f>
        <v>492</v>
      </c>
      <c r="I11" s="39">
        <f>((SQRT((Intra!I11/1.645)^2+(Inter!I11/1.645)^2+(Foreign!I11/1.645)^2))*1.645)</f>
        <v>410.03292550720857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7015</v>
      </c>
      <c r="C14" s="18">
        <f>((SQRT((Intra!C14/1.645)^2+(Inter!C14/1.645)^2+(Foreign!C14/1.645)^2))*1.645)</f>
        <v>859.98662780301413</v>
      </c>
      <c r="D14" s="19">
        <f>B14/B$14</f>
        <v>1</v>
      </c>
      <c r="E14" s="17">
        <f>Intra!E14+Inter!E14+Foreign!E14</f>
        <v>3301</v>
      </c>
      <c r="F14" s="18">
        <f>((SQRT((Intra!F14/1.645)^2+(Inter!F14/1.645)^2+(Foreign!F14/1.645)^2))*1.645)</f>
        <v>521.61384184087763</v>
      </c>
      <c r="G14" s="19">
        <f>E14/E$14</f>
        <v>1</v>
      </c>
      <c r="H14" s="17">
        <f>Intra!H14+Inter!H14+Foreign!H14</f>
        <v>3714</v>
      </c>
      <c r="I14" s="22">
        <f>((SQRT((Intra!I14/1.645)^2+(Inter!I14/1.645)^2+(Foreign!I14/1.645)^2))*1.645)</f>
        <v>1005.812109690473</v>
      </c>
    </row>
    <row r="15" spans="1:11" ht="28.8" x14ac:dyDescent="0.3">
      <c r="A15" s="20" t="s">
        <v>21</v>
      </c>
      <c r="B15" s="17">
        <f>Intra!B15+Inter!B15+Foreign!B15</f>
        <v>2904</v>
      </c>
      <c r="C15" s="18">
        <f>((SQRT((Intra!C15/1.645)^2+(Inter!C15/1.645)^2+(Foreign!C15/1.645)^2))*1.645)</f>
        <v>522</v>
      </c>
      <c r="D15" s="19">
        <f>B15/B$14</f>
        <v>0.41397006414825377</v>
      </c>
      <c r="E15" s="17">
        <f>Intra!E15+Inter!E15+Foreign!E15</f>
        <v>1654</v>
      </c>
      <c r="F15" s="18">
        <f>((SQRT((Intra!F15/1.645)^2+(Inter!F15/1.645)^2+(Foreign!F15/1.645)^2))*1.645)</f>
        <v>369</v>
      </c>
      <c r="G15" s="19">
        <f>E15/E$14</f>
        <v>0.50106028476219322</v>
      </c>
      <c r="H15" s="17">
        <f>Intra!H15+Inter!H15+Foreign!H15</f>
        <v>1250</v>
      </c>
      <c r="I15" s="22">
        <f>((SQRT((Intra!I15/1.645)^2+(Inter!I15/1.645)^2+(Foreign!I15/1.645)^2))*1.645)</f>
        <v>639.25347085487147</v>
      </c>
    </row>
    <row r="16" spans="1:11" ht="28.8" x14ac:dyDescent="0.3">
      <c r="A16" s="20" t="s">
        <v>22</v>
      </c>
      <c r="B16" s="17">
        <f>Intra!B16+Inter!B16+Foreign!B16</f>
        <v>1139</v>
      </c>
      <c r="C16" s="18">
        <f>((SQRT((Intra!C16/1.645)^2+(Inter!C16/1.645)^2+(Foreign!C16/1.645)^2))*1.645)</f>
        <v>412.16744170300495</v>
      </c>
      <c r="D16" s="19">
        <f t="shared" ref="D16:D20" si="1">B16/B$14</f>
        <v>0.16236635780470421</v>
      </c>
      <c r="E16" s="17">
        <f>Intra!E16+Inter!E16+Foreign!E16</f>
        <v>113</v>
      </c>
      <c r="F16" s="18">
        <f>((SQRT((Intra!F16/1.645)^2+(Inter!F16/1.645)^2+(Foreign!F16/1.645)^2))*1.645)</f>
        <v>69</v>
      </c>
      <c r="G16" s="19">
        <f t="shared" ref="G16:G20" si="2">E16/E$14</f>
        <v>3.4232050893668584E-2</v>
      </c>
      <c r="H16" s="17">
        <f>Intra!H16+Inter!H16+Foreign!H16</f>
        <v>1026</v>
      </c>
      <c r="I16" s="22">
        <f>((SQRT((Intra!I16/1.645)^2+(Inter!I16/1.645)^2+(Foreign!I16/1.645)^2))*1.645)</f>
        <v>417.90309881598148</v>
      </c>
    </row>
    <row r="17" spans="1:9" ht="28.8" x14ac:dyDescent="0.3">
      <c r="A17" s="20" t="s">
        <v>23</v>
      </c>
      <c r="B17" s="17">
        <f>Intra!B17+Inter!B17+Foreign!B17</f>
        <v>855</v>
      </c>
      <c r="C17" s="18">
        <f>((SQRT((Intra!C17/1.645)^2+(Inter!C17/1.645)^2+(Foreign!C17/1.645)^2))*1.645)</f>
        <v>279</v>
      </c>
      <c r="D17" s="19">
        <f t="shared" si="1"/>
        <v>0.12188168210976479</v>
      </c>
      <c r="E17" s="17">
        <f>Intra!E17+Inter!E17+Foreign!E17</f>
        <v>562</v>
      </c>
      <c r="F17" s="18">
        <f>((SQRT((Intra!F17/1.645)^2+(Inter!F17/1.645)^2+(Foreign!F17/1.645)^2))*1.645)</f>
        <v>223</v>
      </c>
      <c r="G17" s="19">
        <f t="shared" si="2"/>
        <v>0.17025143895789155</v>
      </c>
      <c r="H17" s="17">
        <f>Intra!H17+Inter!H17+Foreign!H17</f>
        <v>293</v>
      </c>
      <c r="I17" s="22">
        <f>((SQRT((Intra!I17/1.645)^2+(Inter!I17/1.645)^2+(Foreign!I17/1.645)^2))*1.645)</f>
        <v>357.16942758304492</v>
      </c>
    </row>
    <row r="18" spans="1:9" ht="28.8" x14ac:dyDescent="0.3">
      <c r="A18" s="20" t="s">
        <v>24</v>
      </c>
      <c r="B18" s="17">
        <f>Intra!B18+Inter!B18+Foreign!B18</f>
        <v>1204</v>
      </c>
      <c r="C18" s="18">
        <f>((SQRT((Intra!C18/1.645)^2+(Inter!C18/1.645)^2+(Foreign!C18/1.645)^2))*1.645)</f>
        <v>261.67154984827835</v>
      </c>
      <c r="D18" s="19">
        <f t="shared" si="1"/>
        <v>0.17163221667854597</v>
      </c>
      <c r="E18" s="17">
        <f>Intra!E18+Inter!E18+Foreign!E18</f>
        <v>758</v>
      </c>
      <c r="F18" s="18">
        <f>((SQRT((Intra!F18/1.645)^2+(Inter!F18/1.645)^2+(Foreign!F18/1.645)^2))*1.645)</f>
        <v>264.27258654654287</v>
      </c>
      <c r="G18" s="19">
        <f t="shared" si="2"/>
        <v>0.22962738564071494</v>
      </c>
      <c r="H18" s="17">
        <f>Intra!H18+Inter!H18+Foreign!H18</f>
        <v>446</v>
      </c>
      <c r="I18" s="22">
        <f>((SQRT((Intra!I18/1.645)^2+(Inter!I18/1.645)^2+(Foreign!I18/1.645)^2))*1.645)</f>
        <v>371.90321321548163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181</v>
      </c>
      <c r="C20" s="18">
        <f>((SQRT((Intra!C20/1.645)^2+(Inter!C20/1.645)^2+(Foreign!C20/1.645)^2))*1.645)</f>
        <v>292</v>
      </c>
      <c r="D20" s="19">
        <f t="shared" si="1"/>
        <v>2.5801853171774768E-2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181</v>
      </c>
      <c r="I20" s="22">
        <f>((SQRT((Intra!I20/1.645)^2+(Inter!I20/1.645)^2+(Foreign!I20/1.645)^2))*1.645)</f>
        <v>292</v>
      </c>
    </row>
    <row r="21" spans="1:9" s="5" customFormat="1" x14ac:dyDescent="0.3">
      <c r="A21" s="20" t="s">
        <v>27</v>
      </c>
      <c r="B21" s="17">
        <f>Intra!B21+Inter!B21+Foreign!B21</f>
        <v>108</v>
      </c>
      <c r="C21" s="18">
        <f>((SQRT((Intra!C21/1.645)^2+(Inter!C21/1.645)^2+(Foreign!C21/1.645)^2))*1.645)</f>
        <v>79.924964810752343</v>
      </c>
      <c r="D21" s="19">
        <f t="shared" ref="D21:D32" si="3">B21/B$14</f>
        <v>1.5395580898075552E-2</v>
      </c>
      <c r="E21" s="17">
        <f>Intra!E21+Inter!E21+Foreign!E21</f>
        <v>0</v>
      </c>
      <c r="F21" s="18">
        <f>((SQRT((Intra!F21/1.645)^2+(Inter!F21/1.645)^2+(Foreign!F21/1.645)^2))*1.645)</f>
        <v>0</v>
      </c>
      <c r="G21" s="19">
        <f t="shared" ref="G21:G32" si="4">E21/E$14</f>
        <v>0</v>
      </c>
      <c r="H21" s="17">
        <f>Intra!H21+Inter!H21+Foreign!H21</f>
        <v>108</v>
      </c>
      <c r="I21" s="22">
        <f>((SQRT((Intra!I21/1.645)^2+(Inter!I21/1.645)^2+(Foreign!I21/1.645)^2))*1.645)</f>
        <v>79.924964810752343</v>
      </c>
    </row>
    <row r="22" spans="1:9" s="5" customFormat="1" ht="28.8" x14ac:dyDescent="0.3">
      <c r="A22" s="20" t="s">
        <v>28</v>
      </c>
      <c r="B22" s="17">
        <f>Intra!B22+Inter!B22+Foreign!B22</f>
        <v>49</v>
      </c>
      <c r="C22" s="18">
        <f>((SQRT((Intra!C22/1.645)^2+(Inter!C22/1.645)^2+(Foreign!C22/1.645)^2))*1.645)</f>
        <v>64</v>
      </c>
      <c r="D22" s="19">
        <f t="shared" si="3"/>
        <v>6.9850320741268708E-3</v>
      </c>
      <c r="E22" s="17">
        <f>Intra!E22+Inter!E22+Foreign!E22</f>
        <v>7</v>
      </c>
      <c r="F22" s="18">
        <f>((SQRT((Intra!F22/1.645)^2+(Inter!F22/1.645)^2+(Foreign!F22/1.645)^2))*1.645)</f>
        <v>10</v>
      </c>
      <c r="G22" s="19">
        <f t="shared" si="4"/>
        <v>2.1205695243865495E-3</v>
      </c>
      <c r="H22" s="17">
        <f>Intra!H22+Inter!H22+Foreign!H22</f>
        <v>42</v>
      </c>
      <c r="I22" s="22">
        <f>((SQRT((Intra!I22/1.645)^2+(Inter!I22/1.645)^2+(Foreign!I22/1.645)^2))*1.645)</f>
        <v>64.776538962806583</v>
      </c>
    </row>
    <row r="23" spans="1:9" s="5" customFormat="1" x14ac:dyDescent="0.3">
      <c r="A23" s="20" t="s">
        <v>29</v>
      </c>
      <c r="B23" s="17">
        <f>Intra!B23+Inter!B23+Foreign!B23</f>
        <v>0</v>
      </c>
      <c r="C23" s="18">
        <f>((SQRT((Intra!C23/1.645)^2+(Inter!C23/1.645)^2+(Foreign!C23/1.645)^2))*1.645)</f>
        <v>0</v>
      </c>
      <c r="D23" s="19">
        <f t="shared" si="3"/>
        <v>0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0</v>
      </c>
      <c r="I23" s="22">
        <f>((SQRT((Intra!I23/1.645)^2+(Inter!I23/1.645)^2+(Foreign!I23/1.645)^2))*1.645)</f>
        <v>0</v>
      </c>
    </row>
    <row r="24" spans="1:9" s="5" customFormat="1" x14ac:dyDescent="0.3">
      <c r="A24" s="20" t="s">
        <v>30</v>
      </c>
      <c r="B24" s="17">
        <f>Intra!B24+Inter!B24+Foreign!B24</f>
        <v>79</v>
      </c>
      <c r="C24" s="18">
        <f>((SQRT((Intra!C24/1.645)^2+(Inter!C24/1.645)^2+(Foreign!C24/1.645)^2))*1.645)</f>
        <v>73.409808608931812</v>
      </c>
      <c r="D24" s="19">
        <f t="shared" si="3"/>
        <v>1.1261582323592301E-2</v>
      </c>
      <c r="E24" s="17">
        <f>Intra!E24+Inter!E24+Foreign!E24</f>
        <v>42</v>
      </c>
      <c r="F24" s="18">
        <f>((SQRT((Intra!F24/1.645)^2+(Inter!F24/1.645)^2+(Foreign!F24/1.645)^2))*1.645)</f>
        <v>63.000000000000007</v>
      </c>
      <c r="G24" s="19">
        <f t="shared" si="4"/>
        <v>1.2723417146319298E-2</v>
      </c>
      <c r="H24" s="17">
        <f>Intra!H24+Inter!H24+Foreign!H24</f>
        <v>37</v>
      </c>
      <c r="I24" s="22">
        <f>((SQRT((Intra!I24/1.645)^2+(Inter!I24/1.645)^2+(Foreign!I24/1.645)^2))*1.645)</f>
        <v>96.736756199492234</v>
      </c>
    </row>
    <row r="25" spans="1:9" s="5" customFormat="1" x14ac:dyDescent="0.3">
      <c r="A25" s="20" t="s">
        <v>31</v>
      </c>
      <c r="B25" s="17">
        <f>Intra!B25+Inter!B25+Foreign!B25</f>
        <v>153</v>
      </c>
      <c r="C25" s="18">
        <f>((SQRT((Intra!C25/1.645)^2+(Inter!C25/1.645)^2+(Foreign!C25/1.645)^2))*1.645)</f>
        <v>107.8702924812944</v>
      </c>
      <c r="D25" s="19">
        <f t="shared" si="3"/>
        <v>2.1810406272273698E-2</v>
      </c>
      <c r="E25" s="17">
        <f>Intra!E25+Inter!E25+Foreign!E25</f>
        <v>24</v>
      </c>
      <c r="F25" s="18">
        <f>((SQRT((Intra!F25/1.645)^2+(Inter!F25/1.645)^2+(Foreign!F25/1.645)^2))*1.645)</f>
        <v>21.840329667841555</v>
      </c>
      <c r="G25" s="19">
        <f t="shared" si="4"/>
        <v>7.2705240836110274E-3</v>
      </c>
      <c r="H25" s="17">
        <f>Intra!H25+Inter!H25+Foreign!H25</f>
        <v>129</v>
      </c>
      <c r="I25" s="22">
        <f>((SQRT((Intra!I25/1.645)^2+(Inter!I25/1.645)^2+(Foreign!I25/1.645)^2))*1.645)</f>
        <v>110.05907504608604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47</v>
      </c>
      <c r="C27" s="18">
        <f>((SQRT((Intra!C27/1.645)^2+(Inter!C27/1.645)^2+(Foreign!C27/1.645)^2))*1.645)</f>
        <v>81</v>
      </c>
      <c r="D27" s="19">
        <f t="shared" si="3"/>
        <v>6.6999287241625086E-3</v>
      </c>
      <c r="E27" s="17">
        <f>Intra!E27+Inter!E27+Foreign!E27</f>
        <v>34</v>
      </c>
      <c r="F27" s="18">
        <f>((SQRT((Intra!F27/1.645)^2+(Inter!F27/1.645)^2+(Foreign!F27/1.645)^2))*1.645)</f>
        <v>47</v>
      </c>
      <c r="G27" s="19">
        <f t="shared" si="4"/>
        <v>1.0299909118448955E-2</v>
      </c>
      <c r="H27" s="17">
        <f>Intra!H27+Inter!H27+Foreign!H27</f>
        <v>13</v>
      </c>
      <c r="I27" s="22">
        <f>((SQRT((Intra!I27/1.645)^2+(Inter!I27/1.645)^2+(Foreign!I27/1.645)^2))*1.645)</f>
        <v>93.648278147545255</v>
      </c>
    </row>
    <row r="28" spans="1:9" s="5" customFormat="1" x14ac:dyDescent="0.3">
      <c r="A28" s="20" t="s">
        <v>34</v>
      </c>
      <c r="B28" s="17">
        <f>Intra!B28+Inter!B28+Foreign!B28</f>
        <v>49</v>
      </c>
      <c r="C28" s="18">
        <f>((SQRT((Intra!C28/1.645)^2+(Inter!C28/1.645)^2+(Foreign!C28/1.645)^2))*1.645)</f>
        <v>82</v>
      </c>
      <c r="D28" s="19">
        <f t="shared" si="3"/>
        <v>6.9850320741268708E-3</v>
      </c>
      <c r="E28" s="17">
        <f>Intra!E28+Inter!E28+Foreign!E28</f>
        <v>33</v>
      </c>
      <c r="F28" s="18">
        <f>((SQRT((Intra!F28/1.645)^2+(Inter!F28/1.645)^2+(Foreign!F28/1.645)^2))*1.645)</f>
        <v>31.064449134018137</v>
      </c>
      <c r="G28" s="19">
        <f t="shared" si="4"/>
        <v>9.9969706149651612E-3</v>
      </c>
      <c r="H28" s="17">
        <f>Intra!H28+Inter!H28+Foreign!H28</f>
        <v>16</v>
      </c>
      <c r="I28" s="22">
        <f>((SQRT((Intra!I28/1.645)^2+(Inter!I28/1.645)^2+(Foreign!I28/1.645)^2))*1.645)</f>
        <v>87.686943155751521</v>
      </c>
    </row>
    <row r="29" spans="1:9" s="5" customFormat="1" x14ac:dyDescent="0.3">
      <c r="A29" s="20" t="s">
        <v>35</v>
      </c>
      <c r="B29" s="17">
        <f>Intra!B29+Inter!B29+Foreign!B29</f>
        <v>89</v>
      </c>
      <c r="C29" s="18">
        <f>((SQRT((Intra!C29/1.645)^2+(Inter!C29/1.645)^2+(Foreign!C29/1.645)^2))*1.645)</f>
        <v>70.327803890068964</v>
      </c>
      <c r="D29" s="19">
        <f t="shared" si="3"/>
        <v>1.2687099073414112E-2</v>
      </c>
      <c r="E29" s="17">
        <f>Intra!E29+Inter!E29+Foreign!E29</f>
        <v>9</v>
      </c>
      <c r="F29" s="18">
        <f>((SQRT((Intra!F29/1.645)^2+(Inter!F29/1.645)^2+(Foreign!F29/1.645)^2))*1.645)</f>
        <v>16</v>
      </c>
      <c r="G29" s="19">
        <f t="shared" si="4"/>
        <v>2.7264465313541352E-3</v>
      </c>
      <c r="H29" s="17">
        <f>Intra!H29+Inter!H29+Foreign!H29</f>
        <v>80</v>
      </c>
      <c r="I29" s="22">
        <f>((SQRT((Intra!I29/1.645)^2+(Inter!I29/1.645)^2+(Foreign!I29/1.645)^2))*1.645)</f>
        <v>72.124891681027833</v>
      </c>
    </row>
    <row r="30" spans="1:9" x14ac:dyDescent="0.3">
      <c r="A30" s="34" t="s">
        <v>36</v>
      </c>
      <c r="B30" s="17">
        <f>Intra!B30+Inter!B30+Foreign!B30</f>
        <v>67</v>
      </c>
      <c r="C30" s="18">
        <f>((SQRT((Intra!C30/1.645)^2+(Inter!C30/1.645)^2+(Foreign!C30/1.645)^2))*1.645)</f>
        <v>103</v>
      </c>
      <c r="D30" s="19">
        <f t="shared" si="3"/>
        <v>9.5509622238061295E-3</v>
      </c>
      <c r="E30" s="17">
        <f>Intra!E30+Inter!E30+Foreign!E30</f>
        <v>0</v>
      </c>
      <c r="F30" s="18">
        <f>((SQRT((Intra!F30/1.645)^2+(Inter!F30/1.645)^2+(Foreign!F30/1.645)^2))*1.645)</f>
        <v>0</v>
      </c>
      <c r="G30" s="19">
        <f t="shared" si="4"/>
        <v>0</v>
      </c>
      <c r="H30" s="17">
        <f>Intra!H30+Inter!H30+Foreign!H30</f>
        <v>67</v>
      </c>
      <c r="I30" s="22">
        <f>((SQRT((Intra!I30/1.645)^2+(Inter!I30/1.645)^2+(Foreign!I30/1.645)^2))*1.645)</f>
        <v>103</v>
      </c>
    </row>
    <row r="31" spans="1:9" s="5" customFormat="1" x14ac:dyDescent="0.3">
      <c r="A31" s="35" t="s">
        <v>38</v>
      </c>
      <c r="B31" s="17">
        <f>Intra!B31+Inter!B31+Foreign!B31</f>
        <v>91</v>
      </c>
      <c r="C31" s="18">
        <f>((SQRT((Intra!C31/1.645)^2+(Inter!C31/1.645)^2+(Foreign!C31/1.645)^2))*1.645)</f>
        <v>99.84988733093293</v>
      </c>
      <c r="D31" s="19">
        <f t="shared" si="3"/>
        <v>1.2972202423378475E-2</v>
      </c>
      <c r="E31" s="17">
        <f>Intra!E31+Inter!E31+Foreign!E31</f>
        <v>65</v>
      </c>
      <c r="F31" s="18">
        <f>((SQRT((Intra!F31/1.645)^2+(Inter!F31/1.645)^2+(Foreign!F31/1.645)^2))*1.645)</f>
        <v>64.404968752418469</v>
      </c>
      <c r="G31" s="19">
        <f t="shared" si="4"/>
        <v>1.9691002726446531E-2</v>
      </c>
      <c r="H31" s="17">
        <f>Intra!H31+Inter!H31+Foreign!H31</f>
        <v>26</v>
      </c>
      <c r="I31" s="22">
        <f>((SQRT((Intra!I31/1.645)^2+(Inter!I31/1.645)^2+(Foreign!I31/1.645)^2))*1.645)</f>
        <v>118.81919036923286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7015</v>
      </c>
      <c r="C35" s="18">
        <f>((SQRT((Intra!C35/1.645)^2+(Inter!C35/1.645)^2+(Foreign!C35/1.645)^2))*1.645)</f>
        <v>936.07157845968163</v>
      </c>
      <c r="D35" s="19">
        <f>B35/B$35</f>
        <v>1</v>
      </c>
      <c r="E35" s="17">
        <f>Intra!E35+Inter!E35+Foreign!E35</f>
        <v>3301</v>
      </c>
      <c r="F35" s="18">
        <f>((SQRT((Intra!F35/1.645)^2+(Inter!F35/1.645)^2+(Foreign!F35/1.645)^2))*1.645)</f>
        <v>562.98934270552581</v>
      </c>
      <c r="G35" s="19">
        <f>E35/E$35</f>
        <v>1</v>
      </c>
      <c r="H35" s="17">
        <f>Intra!H35+Inter!H35+Foreign!H35</f>
        <v>3714</v>
      </c>
      <c r="I35" s="22">
        <f>((SQRT((Intra!I35/1.645)^2+(Inter!I35/1.645)^2+(Foreign!I35/1.645)^2))*1.645)</f>
        <v>1092.3309937926322</v>
      </c>
    </row>
    <row r="36" spans="1:9" ht="28.8" x14ac:dyDescent="0.3">
      <c r="A36" s="20" t="s">
        <v>39</v>
      </c>
      <c r="B36" s="17">
        <f>Intra!B36+Inter!B36+Foreign!B36</f>
        <v>6050</v>
      </c>
      <c r="C36" s="18">
        <f>((SQRT((Intra!C36/1.645)^2+(Inter!C36/1.645)^2+(Foreign!C36/1.645)^2))*1.645)</f>
        <v>849.28970322264001</v>
      </c>
      <c r="D36" s="19">
        <f t="shared" ref="D36:D39" si="5">B36/B$35</f>
        <v>0.86243763364219528</v>
      </c>
      <c r="E36" s="17">
        <f>Intra!E36+Inter!E36+Foreign!E36</f>
        <v>2959</v>
      </c>
      <c r="F36" s="18">
        <f>((SQRT((Intra!F36/1.645)^2+(Inter!F36/1.645)^2+(Foreign!F36/1.645)^2))*1.645)</f>
        <v>531.59100820085359</v>
      </c>
      <c r="G36" s="19">
        <f t="shared" ref="G36:G39" si="6">E36/E$35</f>
        <v>0.89639503180854285</v>
      </c>
      <c r="H36" s="17">
        <f>Intra!H36+Inter!H36+Foreign!H36</f>
        <v>3091</v>
      </c>
      <c r="I36" s="22">
        <f>((SQRT((Intra!I36/1.645)^2+(Inter!I36/1.645)^2+(Foreign!I36/1.645)^2))*1.645)</f>
        <v>1001.9391199069933</v>
      </c>
    </row>
    <row r="37" spans="1:9" ht="28.8" x14ac:dyDescent="0.3">
      <c r="A37" s="20" t="s">
        <v>40</v>
      </c>
      <c r="B37" s="17">
        <f>Intra!B37+Inter!B37+Foreign!B37</f>
        <v>538</v>
      </c>
      <c r="C37" s="18">
        <f>((SQRT((Intra!C37/1.645)^2+(Inter!C37/1.645)^2+(Foreign!C37/1.645)^2))*1.645)</f>
        <v>333.37216440488851</v>
      </c>
      <c r="D37" s="19">
        <f t="shared" si="5"/>
        <v>7.6692801140413394E-2</v>
      </c>
      <c r="E37" s="17">
        <f>Intra!E37+Inter!E37+Foreign!E37</f>
        <v>149</v>
      </c>
      <c r="F37" s="18">
        <f>((SQRT((Intra!F37/1.645)^2+(Inter!F37/1.645)^2+(Foreign!F37/1.645)^2))*1.645)</f>
        <v>94.031909477581067</v>
      </c>
      <c r="G37" s="19">
        <f t="shared" si="6"/>
        <v>4.5137837019085122E-2</v>
      </c>
      <c r="H37" s="17">
        <f>Intra!H37+Inter!H37+Foreign!H37</f>
        <v>389</v>
      </c>
      <c r="I37" s="22">
        <f>((SQRT((Intra!I37/1.645)^2+(Inter!I37/1.645)^2+(Foreign!I37/1.645)^2))*1.645)</f>
        <v>346.37984929842554</v>
      </c>
    </row>
    <row r="38" spans="1:9" ht="28.8" x14ac:dyDescent="0.3">
      <c r="A38" s="20" t="s">
        <v>41</v>
      </c>
      <c r="B38" s="17">
        <f>Intra!B38+Inter!B38+Foreign!B38</f>
        <v>229</v>
      </c>
      <c r="C38" s="18">
        <f>((SQRT((Intra!C38/1.645)^2+(Inter!C38/1.645)^2+(Foreign!C38/1.645)^2))*1.645)</f>
        <v>161.4465855941215</v>
      </c>
      <c r="D38" s="19">
        <f t="shared" si="5"/>
        <v>3.2644333570919455E-2</v>
      </c>
      <c r="E38" s="17">
        <f>Intra!E38+Inter!E38+Foreign!E38</f>
        <v>114</v>
      </c>
      <c r="F38" s="18">
        <f>((SQRT((Intra!F38/1.645)^2+(Inter!F38/1.645)^2+(Foreign!F38/1.645)^2))*1.645)</f>
        <v>144.55448799674122</v>
      </c>
      <c r="G38" s="19">
        <f t="shared" si="6"/>
        <v>3.4534989397152376E-2</v>
      </c>
      <c r="H38" s="17">
        <f>Intra!H38+Inter!H38+Foreign!H38</f>
        <v>115</v>
      </c>
      <c r="I38" s="22">
        <f>((SQRT((Intra!I38/1.645)^2+(Inter!I38/1.645)^2+(Foreign!I38/1.645)^2))*1.645)</f>
        <v>216.70486842708448</v>
      </c>
    </row>
    <row r="39" spans="1:9" ht="28.8" x14ac:dyDescent="0.3">
      <c r="A39" s="24" t="s">
        <v>42</v>
      </c>
      <c r="B39" s="25">
        <f>Intra!B39+Inter!B39+Foreign!B39</f>
        <v>198</v>
      </c>
      <c r="C39" s="26">
        <f>((SQRT((Intra!C39/1.645)^2+(Inter!C39/1.645)^2+(Foreign!C39/1.645)^2))*1.645)</f>
        <v>133.00375934536586</v>
      </c>
      <c r="D39" s="27">
        <f t="shared" si="5"/>
        <v>2.8225231646471845E-2</v>
      </c>
      <c r="E39" s="25">
        <f>Intra!E39+Inter!E39+Foreign!E39</f>
        <v>79</v>
      </c>
      <c r="F39" s="26">
        <f>((SQRT((Intra!F39/1.645)^2+(Inter!F39/1.645)^2+(Foreign!F39/1.645)^2))*1.645)</f>
        <v>68.410525505948272</v>
      </c>
      <c r="G39" s="27">
        <f t="shared" si="6"/>
        <v>2.3932141775219632E-2</v>
      </c>
      <c r="H39" s="25">
        <f>Intra!H39+Inter!H39+Foreign!H39</f>
        <v>119</v>
      </c>
      <c r="I39" s="28">
        <f>((SQRT((Intra!I39/1.645)^2+(Inter!I39/1.645)^2+(Foreign!I39/1.645)^2))*1.645)</f>
        <v>149.56603892595402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Wicomico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3550</v>
      </c>
      <c r="C8" s="45">
        <v>546</v>
      </c>
      <c r="D8" s="19">
        <f>B8/B$8</f>
        <v>1</v>
      </c>
      <c r="E8" s="15">
        <v>2158</v>
      </c>
      <c r="F8" s="45">
        <v>431</v>
      </c>
      <c r="G8" s="19">
        <f t="shared" ref="G8:G10" si="0">E8/E$8</f>
        <v>1</v>
      </c>
      <c r="H8" s="38">
        <f t="shared" ref="H8:H11" si="1">B8-E8</f>
        <v>1392</v>
      </c>
      <c r="I8" s="39">
        <f>((SQRT((C8/1.645)^2+(F8/1.645)^2)))*1.645</f>
        <v>695.61267958541407</v>
      </c>
    </row>
    <row r="9" spans="1:9" x14ac:dyDescent="0.3">
      <c r="A9" s="32" t="str">
        <f>Total!A9</f>
        <v>Speak only English</v>
      </c>
      <c r="B9" s="15">
        <v>3323</v>
      </c>
      <c r="C9" s="45">
        <v>530</v>
      </c>
      <c r="D9" s="19">
        <f>B9/B$8</f>
        <v>0.93605633802816901</v>
      </c>
      <c r="E9" s="15">
        <v>1995</v>
      </c>
      <c r="F9" s="45">
        <v>416</v>
      </c>
      <c r="G9" s="19">
        <f t="shared" si="0"/>
        <v>0.92446709916589431</v>
      </c>
      <c r="H9" s="38">
        <f t="shared" si="1"/>
        <v>1328</v>
      </c>
      <c r="I9" s="39">
        <f t="shared" ref="I9:I11" si="2">((SQRT((C9/1.645)^2+(F9/1.645)^2)))*1.645</f>
        <v>673.76256945603632</v>
      </c>
    </row>
    <row r="10" spans="1:9" ht="28.8" x14ac:dyDescent="0.3">
      <c r="A10" s="32" t="str">
        <f>Total!A10</f>
        <v>Speak a language other than English, speak English "very well"</v>
      </c>
      <c r="B10" s="15">
        <v>94</v>
      </c>
      <c r="C10" s="45">
        <v>66</v>
      </c>
      <c r="D10" s="19">
        <f>B10/B$8</f>
        <v>2.647887323943662E-2</v>
      </c>
      <c r="E10" s="15">
        <v>127</v>
      </c>
      <c r="F10" s="45">
        <v>104</v>
      </c>
      <c r="G10" s="19">
        <f t="shared" si="0"/>
        <v>5.8850787766450419E-2</v>
      </c>
      <c r="H10" s="38">
        <f t="shared" si="1"/>
        <v>-33</v>
      </c>
      <c r="I10" s="39">
        <f t="shared" si="2"/>
        <v>123.17467272130257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133</v>
      </c>
      <c r="C11" s="45">
        <v>115</v>
      </c>
      <c r="D11" s="19">
        <f>B11/B$8</f>
        <v>3.7464788732394366E-2</v>
      </c>
      <c r="E11" s="15">
        <v>36</v>
      </c>
      <c r="F11" s="45">
        <v>47</v>
      </c>
      <c r="G11" s="19">
        <f>E11/E$8</f>
        <v>1.6682113067655237E-2</v>
      </c>
      <c r="H11" s="38">
        <f t="shared" si="1"/>
        <v>97</v>
      </c>
      <c r="I11" s="39">
        <f t="shared" si="2"/>
        <v>124.23365083583434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3717</v>
      </c>
      <c r="C14" s="47">
        <v>569</v>
      </c>
      <c r="D14" s="19">
        <f>B14/B$14</f>
        <v>1</v>
      </c>
      <c r="E14" s="48">
        <v>2260</v>
      </c>
      <c r="F14" s="48">
        <v>415</v>
      </c>
      <c r="G14" s="19">
        <f>E14/E$14</f>
        <v>1</v>
      </c>
      <c r="H14" s="17">
        <f t="shared" ref="H14:H20" si="3">B14-E14</f>
        <v>1457</v>
      </c>
      <c r="I14" s="22">
        <f t="shared" ref="I14:I20" si="4">((SQRT((C14/1.645)^2+(F14/1.645)^2)))*1.645</f>
        <v>704.2627350641236</v>
      </c>
    </row>
    <row r="15" spans="1:9" ht="28.8" x14ac:dyDescent="0.3">
      <c r="A15" s="32" t="str">
        <f>Total!A15</f>
        <v>Same state as current residence and residence 1 year ago</v>
      </c>
      <c r="B15" s="46">
        <v>2904</v>
      </c>
      <c r="C15" s="47">
        <v>522</v>
      </c>
      <c r="D15" s="19">
        <f>B15/B$14</f>
        <v>0.7812752219531881</v>
      </c>
      <c r="E15" s="48">
        <v>1654</v>
      </c>
      <c r="F15" s="48">
        <v>369</v>
      </c>
      <c r="G15" s="19">
        <f>E15/E$14</f>
        <v>0.731858407079646</v>
      </c>
      <c r="H15" s="17">
        <f t="shared" si="3"/>
        <v>1250</v>
      </c>
      <c r="I15" s="22">
        <f t="shared" si="4"/>
        <v>639.25347085487147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553</v>
      </c>
      <c r="C18" s="47">
        <v>174</v>
      </c>
      <c r="D18" s="19">
        <f t="shared" si="5"/>
        <v>0.1487758945386064</v>
      </c>
      <c r="E18" s="48">
        <v>467</v>
      </c>
      <c r="F18" s="48">
        <v>168</v>
      </c>
      <c r="G18" s="19">
        <f t="shared" si="6"/>
        <v>0.20663716814159291</v>
      </c>
      <c r="H18" s="17">
        <f t="shared" si="3"/>
        <v>86</v>
      </c>
      <c r="I18" s="22">
        <f t="shared" si="4"/>
        <v>241.86773244895647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0</v>
      </c>
      <c r="C20" s="47">
        <v>0</v>
      </c>
      <c r="D20" s="19">
        <f t="shared" si="5"/>
        <v>0</v>
      </c>
      <c r="E20" s="48">
        <v>0</v>
      </c>
      <c r="F20" s="48">
        <v>0</v>
      </c>
      <c r="G20" s="19">
        <f t="shared" si="6"/>
        <v>0</v>
      </c>
      <c r="H20" s="17">
        <f t="shared" si="3"/>
        <v>0</v>
      </c>
      <c r="I20" s="22">
        <f t="shared" si="4"/>
        <v>0</v>
      </c>
    </row>
    <row r="21" spans="1:9" s="5" customFormat="1" x14ac:dyDescent="0.3">
      <c r="A21" s="32" t="str">
        <f>Total!A21</f>
        <v>Born in remainder of Europe</v>
      </c>
      <c r="B21" s="46">
        <v>43</v>
      </c>
      <c r="C21" s="47">
        <v>42</v>
      </c>
      <c r="D21" s="19">
        <f t="shared" si="5"/>
        <v>1.1568469195587839E-2</v>
      </c>
      <c r="E21" s="48">
        <v>0</v>
      </c>
      <c r="F21" s="48">
        <v>0</v>
      </c>
      <c r="G21" s="19">
        <f t="shared" si="6"/>
        <v>0</v>
      </c>
      <c r="H21" s="17">
        <f t="shared" ref="H21:H32" si="7">B21-E21</f>
        <v>43</v>
      </c>
      <c r="I21" s="22">
        <f t="shared" ref="I21:I32" si="8">((SQRT((C21/1.645)^2+(F21/1.645)^2)))*1.645</f>
        <v>42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7</v>
      </c>
      <c r="F22" s="48">
        <v>10</v>
      </c>
      <c r="G22" s="19">
        <f t="shared" si="6"/>
        <v>3.0973451327433628E-3</v>
      </c>
      <c r="H22" s="17">
        <f t="shared" si="7"/>
        <v>-7</v>
      </c>
      <c r="I22" s="22">
        <f t="shared" si="8"/>
        <v>10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0</v>
      </c>
      <c r="F23" s="48">
        <v>0</v>
      </c>
      <c r="G23" s="19">
        <f t="shared" si="6"/>
        <v>0</v>
      </c>
      <c r="H23" s="17">
        <f t="shared" si="7"/>
        <v>0</v>
      </c>
      <c r="I23" s="22">
        <f t="shared" si="8"/>
        <v>0</v>
      </c>
    </row>
    <row r="24" spans="1:9" s="5" customFormat="1" x14ac:dyDescent="0.3">
      <c r="A24" s="32" t="str">
        <f>Total!A24</f>
        <v>Born in the Philippines</v>
      </c>
      <c r="B24" s="46">
        <v>47</v>
      </c>
      <c r="C24" s="47">
        <v>45</v>
      </c>
      <c r="D24" s="19">
        <f t="shared" si="5"/>
        <v>1.2644605864944848E-2</v>
      </c>
      <c r="E24" s="48">
        <v>42</v>
      </c>
      <c r="F24" s="48">
        <v>63</v>
      </c>
      <c r="G24" s="19">
        <f t="shared" si="6"/>
        <v>1.8584070796460177E-2</v>
      </c>
      <c r="H24" s="17">
        <f t="shared" si="7"/>
        <v>5</v>
      </c>
      <c r="I24" s="22">
        <f t="shared" si="8"/>
        <v>77.420927403383644</v>
      </c>
    </row>
    <row r="25" spans="1:9" s="5" customFormat="1" x14ac:dyDescent="0.3">
      <c r="A25" s="32" t="str">
        <f>Total!A25</f>
        <v>Born in remainder of Asia</v>
      </c>
      <c r="B25" s="46">
        <v>19</v>
      </c>
      <c r="C25" s="47">
        <v>22</v>
      </c>
      <c r="D25" s="19">
        <f t="shared" si="5"/>
        <v>5.1116491794457892E-3</v>
      </c>
      <c r="E25" s="48">
        <v>4</v>
      </c>
      <c r="F25" s="48">
        <v>6</v>
      </c>
      <c r="G25" s="19">
        <f t="shared" si="6"/>
        <v>1.7699115044247787E-3</v>
      </c>
      <c r="H25" s="17">
        <f t="shared" si="7"/>
        <v>15</v>
      </c>
      <c r="I25" s="22">
        <f t="shared" si="8"/>
        <v>22.803508501982762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47</v>
      </c>
      <c r="C27" s="47">
        <v>81</v>
      </c>
      <c r="D27" s="19">
        <f t="shared" si="5"/>
        <v>1.2644605864944848E-2</v>
      </c>
      <c r="E27" s="48">
        <v>34</v>
      </c>
      <c r="F27" s="48">
        <v>47</v>
      </c>
      <c r="G27" s="19">
        <f t="shared" si="6"/>
        <v>1.5044247787610619E-2</v>
      </c>
      <c r="H27" s="17">
        <f t="shared" si="7"/>
        <v>13</v>
      </c>
      <c r="I27" s="22">
        <f t="shared" si="8"/>
        <v>93.648278147545255</v>
      </c>
    </row>
    <row r="28" spans="1:9" s="5" customFormat="1" x14ac:dyDescent="0.3">
      <c r="A28" s="32" t="str">
        <f>Total!A28</f>
        <v>Born in remainder of Central America</v>
      </c>
      <c r="B28" s="46">
        <v>49</v>
      </c>
      <c r="C28" s="47">
        <v>82</v>
      </c>
      <c r="D28" s="19">
        <f t="shared" si="5"/>
        <v>1.3182674199623353E-2</v>
      </c>
      <c r="E28" s="48">
        <v>11</v>
      </c>
      <c r="F28" s="48">
        <v>17</v>
      </c>
      <c r="G28" s="19">
        <f t="shared" si="6"/>
        <v>4.8672566371681415E-3</v>
      </c>
      <c r="H28" s="17">
        <f t="shared" si="7"/>
        <v>38</v>
      </c>
      <c r="I28" s="22">
        <f t="shared" si="8"/>
        <v>83.74365647617735</v>
      </c>
    </row>
    <row r="29" spans="1:9" s="5" customFormat="1" x14ac:dyDescent="0.3">
      <c r="A29" s="32" t="str">
        <f>Total!A29</f>
        <v>Born in the Caribbean</v>
      </c>
      <c r="B29" s="46">
        <v>23</v>
      </c>
      <c r="C29" s="47">
        <v>36</v>
      </c>
      <c r="D29" s="19">
        <f t="shared" si="5"/>
        <v>6.1877858488027983E-3</v>
      </c>
      <c r="E29" s="48">
        <v>9</v>
      </c>
      <c r="F29" s="48">
        <v>16</v>
      </c>
      <c r="G29" s="19">
        <f t="shared" si="6"/>
        <v>3.9823008849557522E-3</v>
      </c>
      <c r="H29" s="17">
        <f t="shared" si="7"/>
        <v>14</v>
      </c>
      <c r="I29" s="22">
        <f t="shared" si="8"/>
        <v>39.395431207184416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0</v>
      </c>
      <c r="F30" s="48">
        <v>0</v>
      </c>
      <c r="G30" s="19">
        <f t="shared" si="6"/>
        <v>0</v>
      </c>
      <c r="H30" s="17">
        <f t="shared" si="7"/>
        <v>0</v>
      </c>
      <c r="I30" s="22">
        <f t="shared" si="8"/>
        <v>0</v>
      </c>
    </row>
    <row r="31" spans="1:9" s="5" customFormat="1" x14ac:dyDescent="0.3">
      <c r="A31" s="40" t="str">
        <f>Total!A31</f>
        <v>Born in Africa</v>
      </c>
      <c r="B31" s="46">
        <v>32</v>
      </c>
      <c r="C31" s="47">
        <v>49</v>
      </c>
      <c r="D31" s="19">
        <f t="shared" si="5"/>
        <v>8.6090933548560664E-3</v>
      </c>
      <c r="E31" s="48">
        <v>32</v>
      </c>
      <c r="F31" s="48">
        <v>38</v>
      </c>
      <c r="G31" s="19">
        <f t="shared" si="6"/>
        <v>1.415929203539823E-2</v>
      </c>
      <c r="H31" s="17">
        <f t="shared" si="7"/>
        <v>0</v>
      </c>
      <c r="I31" s="22">
        <f t="shared" si="8"/>
        <v>62.008063991709975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3717</v>
      </c>
      <c r="C35" s="18">
        <v>590</v>
      </c>
      <c r="D35" s="19">
        <f>B35/B$35</f>
        <v>1</v>
      </c>
      <c r="E35" s="17">
        <v>2260</v>
      </c>
      <c r="F35" s="18">
        <v>459</v>
      </c>
      <c r="G35" s="19">
        <f>E35/E$35</f>
        <v>1</v>
      </c>
      <c r="H35" s="17">
        <f t="shared" ref="H35:H39" si="9">B35-E35</f>
        <v>1457</v>
      </c>
      <c r="I35" s="22">
        <f t="shared" ref="I35:I39" si="10">((SQRT((C35/1.645)^2+(F35/1.645)^2)))*1.645</f>
        <v>747.51655500062338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3453</v>
      </c>
      <c r="C36" s="18">
        <v>572</v>
      </c>
      <c r="D36" s="19">
        <f t="shared" ref="D36:D39" si="11">B36/B$35</f>
        <v>0.92897497982243749</v>
      </c>
      <c r="E36" s="17">
        <v>2121</v>
      </c>
      <c r="F36" s="18">
        <v>450</v>
      </c>
      <c r="G36" s="19">
        <f t="shared" ref="G36:G39" si="12">E36/E$35</f>
        <v>0.93849557522123894</v>
      </c>
      <c r="H36" s="17">
        <f t="shared" si="9"/>
        <v>1332</v>
      </c>
      <c r="I36" s="22">
        <f t="shared" si="10"/>
        <v>727.79392687765676</v>
      </c>
    </row>
    <row r="37" spans="1:9" ht="28.8" x14ac:dyDescent="0.3">
      <c r="A37" s="32" t="str">
        <f>Total!A37</f>
        <v>Entered the United States (or Puerto Rico) 5 years ago or less</v>
      </c>
      <c r="B37" s="17">
        <v>69</v>
      </c>
      <c r="C37" s="18">
        <v>65</v>
      </c>
      <c r="D37" s="19">
        <f t="shared" si="11"/>
        <v>1.8563357546408393E-2</v>
      </c>
      <c r="E37" s="17">
        <v>52</v>
      </c>
      <c r="F37" s="18">
        <v>51</v>
      </c>
      <c r="G37" s="19">
        <f t="shared" si="12"/>
        <v>2.3008849557522124E-2</v>
      </c>
      <c r="H37" s="17">
        <f t="shared" si="9"/>
        <v>17</v>
      </c>
      <c r="I37" s="22">
        <f t="shared" si="10"/>
        <v>82.619610262939403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72</v>
      </c>
      <c r="C38" s="18">
        <v>87</v>
      </c>
      <c r="D38" s="19">
        <f t="shared" si="11"/>
        <v>1.9370460048426151E-2</v>
      </c>
      <c r="E38" s="17">
        <v>25</v>
      </c>
      <c r="F38" s="18">
        <v>36</v>
      </c>
      <c r="G38" s="19">
        <f t="shared" si="12"/>
        <v>1.1061946902654867E-2</v>
      </c>
      <c r="H38" s="17">
        <f t="shared" si="9"/>
        <v>47</v>
      </c>
      <c r="I38" s="22">
        <f t="shared" si="10"/>
        <v>94.154128958851288</v>
      </c>
    </row>
    <row r="39" spans="1:9" ht="28.8" x14ac:dyDescent="0.3">
      <c r="A39" s="44" t="str">
        <f>Total!A39</f>
        <v>Entered the United States (or Puerto Rico) 16 years ago or more</v>
      </c>
      <c r="B39" s="25">
        <v>123</v>
      </c>
      <c r="C39" s="26">
        <v>97</v>
      </c>
      <c r="D39" s="27">
        <f t="shared" si="11"/>
        <v>3.3091202582728005E-2</v>
      </c>
      <c r="E39" s="25">
        <v>62</v>
      </c>
      <c r="F39" s="26">
        <v>66</v>
      </c>
      <c r="G39" s="27">
        <f t="shared" si="12"/>
        <v>2.743362831858407E-2</v>
      </c>
      <c r="H39" s="25">
        <f t="shared" si="9"/>
        <v>61</v>
      </c>
      <c r="I39" s="28">
        <f t="shared" si="10"/>
        <v>117.32433677630569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Wicomico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2648</v>
      </c>
      <c r="C8" s="48">
        <v>613</v>
      </c>
      <c r="D8" s="19">
        <f t="shared" ref="D8" si="0">B8/B$8</f>
        <v>1</v>
      </c>
      <c r="E8" s="48">
        <v>1000</v>
      </c>
      <c r="F8" s="48">
        <v>317</v>
      </c>
      <c r="G8" s="19">
        <f t="shared" ref="G8" si="1">E8/E$8</f>
        <v>1</v>
      </c>
      <c r="H8" s="38">
        <f t="shared" ref="H8:H11" si="2">B8-E8</f>
        <v>1648</v>
      </c>
      <c r="I8" s="39">
        <f t="shared" ref="I8:I11" si="3">((SQRT((C8/1.645)^2+(F8/1.645)^2)))*1.645</f>
        <v>690.1144832562203</v>
      </c>
    </row>
    <row r="9" spans="1:9" x14ac:dyDescent="0.3">
      <c r="A9" s="32" t="str">
        <f>Total!A9</f>
        <v>Speak only English</v>
      </c>
      <c r="B9" s="48">
        <v>2336</v>
      </c>
      <c r="C9" s="48">
        <v>585</v>
      </c>
      <c r="D9" s="19">
        <f>B9/B$8</f>
        <v>0.8821752265861027</v>
      </c>
      <c r="E9" s="48">
        <v>781</v>
      </c>
      <c r="F9" s="48">
        <v>272</v>
      </c>
      <c r="G9" s="19">
        <f>E9/E$8</f>
        <v>0.78100000000000003</v>
      </c>
      <c r="H9" s="38">
        <f t="shared" si="2"/>
        <v>1555</v>
      </c>
      <c r="I9" s="39">
        <f t="shared" si="3"/>
        <v>645.14261989113697</v>
      </c>
    </row>
    <row r="10" spans="1:9" ht="28.8" x14ac:dyDescent="0.3">
      <c r="A10" s="32" t="str">
        <f>Total!A10</f>
        <v>Speak a language other than English, speak English "very well"</v>
      </c>
      <c r="B10" s="48">
        <v>143</v>
      </c>
      <c r="C10" s="48">
        <v>90</v>
      </c>
      <c r="D10" s="19">
        <f>B10/B$8</f>
        <v>5.4003021148036255E-2</v>
      </c>
      <c r="E10" s="48">
        <v>109</v>
      </c>
      <c r="F10" s="48">
        <v>80</v>
      </c>
      <c r="G10" s="19">
        <f>E10/E$8</f>
        <v>0.109</v>
      </c>
      <c r="H10" s="38">
        <f t="shared" si="2"/>
        <v>34</v>
      </c>
      <c r="I10" s="39">
        <f t="shared" si="3"/>
        <v>120.41594578792295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169</v>
      </c>
      <c r="C11" s="48">
        <v>160</v>
      </c>
      <c r="D11" s="19">
        <f>B11/B$8</f>
        <v>6.3821752265861023E-2</v>
      </c>
      <c r="E11" s="48">
        <v>110</v>
      </c>
      <c r="F11" s="48">
        <v>142</v>
      </c>
      <c r="G11" s="19">
        <f>E11/E$8</f>
        <v>0.11</v>
      </c>
      <c r="H11" s="38">
        <f t="shared" si="2"/>
        <v>59</v>
      </c>
      <c r="I11" s="39">
        <f t="shared" si="3"/>
        <v>213.92522057952871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2802</v>
      </c>
      <c r="C14" s="48">
        <v>554</v>
      </c>
      <c r="D14" s="19">
        <f>B14/B$14</f>
        <v>1</v>
      </c>
      <c r="E14" s="48">
        <v>1041</v>
      </c>
      <c r="F14" s="48">
        <v>316</v>
      </c>
      <c r="G14" s="19">
        <f>E14/E$14</f>
        <v>1</v>
      </c>
      <c r="H14" s="17">
        <f t="shared" ref="H14:H32" si="4">B14-E14</f>
        <v>1761</v>
      </c>
      <c r="I14" s="22">
        <f t="shared" ref="I14:I32" si="5">((SQRT((C14/1.645)^2+(F14/1.645)^2)))*1.645</f>
        <v>637.78679823276377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1093</v>
      </c>
      <c r="C16" s="48">
        <v>409</v>
      </c>
      <c r="D16" s="19">
        <f t="shared" ref="D16:D32" si="6">B16/B$14</f>
        <v>0.39007851534618132</v>
      </c>
      <c r="E16" s="48">
        <v>113</v>
      </c>
      <c r="F16" s="48">
        <v>69</v>
      </c>
      <c r="G16" s="19">
        <f t="shared" ref="G16:G32" si="7">E16/E$14</f>
        <v>0.10854947166186359</v>
      </c>
      <c r="H16" s="17">
        <f t="shared" si="4"/>
        <v>980</v>
      </c>
      <c r="I16" s="22">
        <f t="shared" si="5"/>
        <v>414.77945947213925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855</v>
      </c>
      <c r="C17" s="48">
        <v>279</v>
      </c>
      <c r="D17" s="19">
        <f t="shared" si="6"/>
        <v>0.30513918629550324</v>
      </c>
      <c r="E17" s="48">
        <v>562</v>
      </c>
      <c r="F17" s="48">
        <v>223</v>
      </c>
      <c r="G17" s="19">
        <f t="shared" si="7"/>
        <v>0.53986551392891446</v>
      </c>
      <c r="H17" s="17">
        <f t="shared" si="4"/>
        <v>293</v>
      </c>
      <c r="I17" s="22">
        <f t="shared" si="5"/>
        <v>357.16942758304492</v>
      </c>
    </row>
    <row r="18" spans="1:9" ht="28.8" x14ac:dyDescent="0.3">
      <c r="A18" s="32" t="str">
        <f>Total!A18</f>
        <v>Different state than current residence or residence 1 year ago</v>
      </c>
      <c r="B18" s="48">
        <v>575</v>
      </c>
      <c r="C18" s="48">
        <v>186</v>
      </c>
      <c r="D18" s="19">
        <f t="shared" si="6"/>
        <v>0.20521056388294076</v>
      </c>
      <c r="E18" s="48">
        <v>291</v>
      </c>
      <c r="F18" s="48">
        <v>204</v>
      </c>
      <c r="G18" s="19">
        <f t="shared" si="7"/>
        <v>0.27953890489913547</v>
      </c>
      <c r="H18" s="17">
        <f t="shared" si="4"/>
        <v>284</v>
      </c>
      <c r="I18" s="22">
        <f t="shared" si="5"/>
        <v>276.06520968785617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65</v>
      </c>
      <c r="C21" s="48">
        <v>68</v>
      </c>
      <c r="D21" s="19">
        <f t="shared" si="6"/>
        <v>2.3197715917201999E-2</v>
      </c>
      <c r="E21" s="48">
        <v>0</v>
      </c>
      <c r="F21" s="48">
        <v>0</v>
      </c>
      <c r="G21" s="19">
        <f t="shared" si="7"/>
        <v>0</v>
      </c>
      <c r="H21" s="17">
        <f t="shared" si="4"/>
        <v>65</v>
      </c>
      <c r="I21" s="22">
        <f t="shared" si="5"/>
        <v>68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98</v>
      </c>
      <c r="C25" s="48">
        <v>96</v>
      </c>
      <c r="D25" s="19">
        <f t="shared" si="6"/>
        <v>3.4975017844396862E-2</v>
      </c>
      <c r="E25" s="48">
        <v>20</v>
      </c>
      <c r="F25" s="48">
        <v>21</v>
      </c>
      <c r="G25" s="19">
        <f t="shared" si="7"/>
        <v>1.921229586935639E-2</v>
      </c>
      <c r="H25" s="17">
        <f t="shared" si="4"/>
        <v>78</v>
      </c>
      <c r="I25" s="22">
        <f t="shared" si="5"/>
        <v>98.270036124955197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22</v>
      </c>
      <c r="F28" s="48">
        <v>26</v>
      </c>
      <c r="G28" s="19">
        <f t="shared" si="7"/>
        <v>2.1133525456292025E-2</v>
      </c>
      <c r="H28" s="17">
        <f t="shared" si="4"/>
        <v>-22</v>
      </c>
      <c r="I28" s="22">
        <f t="shared" si="5"/>
        <v>26</v>
      </c>
    </row>
    <row r="29" spans="1:9" x14ac:dyDescent="0.3">
      <c r="A29" s="32" t="str">
        <f>Total!A29</f>
        <v>Born in the Caribbean</v>
      </c>
      <c r="B29" s="48">
        <v>49</v>
      </c>
      <c r="C29" s="48">
        <v>55</v>
      </c>
      <c r="D29" s="19">
        <f t="shared" si="6"/>
        <v>1.7487508922198431E-2</v>
      </c>
      <c r="E29" s="48">
        <v>0</v>
      </c>
      <c r="F29" s="48">
        <v>0</v>
      </c>
      <c r="G29" s="19">
        <f t="shared" si="7"/>
        <v>0</v>
      </c>
      <c r="H29" s="17">
        <f t="shared" si="4"/>
        <v>49</v>
      </c>
      <c r="I29" s="22">
        <f t="shared" si="5"/>
        <v>54.999999999999993</v>
      </c>
    </row>
    <row r="30" spans="1:9" x14ac:dyDescent="0.3">
      <c r="A30" s="42" t="str">
        <f>Total!A30</f>
        <v>Born in South America</v>
      </c>
      <c r="B30" s="48">
        <v>67</v>
      </c>
      <c r="C30" s="48">
        <v>103</v>
      </c>
      <c r="D30" s="19">
        <f t="shared" si="6"/>
        <v>2.3911491791577446E-2</v>
      </c>
      <c r="E30" s="48">
        <v>0</v>
      </c>
      <c r="F30" s="48">
        <v>0</v>
      </c>
      <c r="G30" s="19">
        <f t="shared" si="7"/>
        <v>0</v>
      </c>
      <c r="H30" s="17">
        <f t="shared" si="4"/>
        <v>67</v>
      </c>
      <c r="I30" s="22">
        <f t="shared" si="5"/>
        <v>103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33</v>
      </c>
      <c r="F31" s="48">
        <v>52</v>
      </c>
      <c r="G31" s="19">
        <f t="shared" si="7"/>
        <v>3.1700288184438041E-2</v>
      </c>
      <c r="H31" s="17">
        <f t="shared" si="4"/>
        <v>-33</v>
      </c>
      <c r="I31" s="22">
        <f t="shared" si="5"/>
        <v>52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2802</v>
      </c>
      <c r="C35" s="18">
        <v>649</v>
      </c>
      <c r="D35" s="19">
        <f>B35/B$35</f>
        <v>1</v>
      </c>
      <c r="E35" s="17">
        <v>1041</v>
      </c>
      <c r="F35" s="18">
        <v>326</v>
      </c>
      <c r="G35" s="19">
        <f>E35/E$35</f>
        <v>1</v>
      </c>
      <c r="H35" s="17">
        <f>B35-E35</f>
        <v>1761</v>
      </c>
      <c r="I35" s="22">
        <f t="shared" ref="I35:I39" si="8">((SQRT((C35/1.645)^2+(F35/1.645)^2)))*1.645</f>
        <v>726.27611829110833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2475</v>
      </c>
      <c r="C36" s="18">
        <v>622</v>
      </c>
      <c r="D36" s="19">
        <f t="shared" ref="D36:D39" si="9">B36/B$35</f>
        <v>0.88329764453961457</v>
      </c>
      <c r="E36" s="17">
        <v>838</v>
      </c>
      <c r="F36" s="18">
        <v>283</v>
      </c>
      <c r="G36" s="19">
        <f t="shared" ref="G36:G39" si="10">E36/E$35</f>
        <v>0.80499519692603261</v>
      </c>
      <c r="H36" s="17">
        <f t="shared" ref="H36:H39" si="11">B36-E36</f>
        <v>1637</v>
      </c>
      <c r="I36" s="22">
        <f t="shared" si="8"/>
        <v>683.35422732284314</v>
      </c>
    </row>
    <row r="37" spans="1:9" ht="28.8" x14ac:dyDescent="0.3">
      <c r="A37" s="20" t="str">
        <f>Total!A37</f>
        <v>Entered the United States (or Puerto Rico) 5 years ago or less</v>
      </c>
      <c r="B37" s="17">
        <v>95</v>
      </c>
      <c r="C37" s="18">
        <v>84</v>
      </c>
      <c r="D37" s="19">
        <f t="shared" si="9"/>
        <v>3.3904354032833692E-2</v>
      </c>
      <c r="E37" s="17">
        <v>97</v>
      </c>
      <c r="F37" s="18">
        <v>79</v>
      </c>
      <c r="G37" s="19">
        <f t="shared" si="10"/>
        <v>9.3179634966378488E-2</v>
      </c>
      <c r="H37" s="17">
        <f t="shared" si="11"/>
        <v>-2</v>
      </c>
      <c r="I37" s="22">
        <f t="shared" si="8"/>
        <v>115.31261856362468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157</v>
      </c>
      <c r="C38" s="18">
        <v>136</v>
      </c>
      <c r="D38" s="19">
        <f t="shared" si="9"/>
        <v>5.6031406138472517E-2</v>
      </c>
      <c r="E38" s="17">
        <v>89</v>
      </c>
      <c r="F38" s="18">
        <v>140</v>
      </c>
      <c r="G38" s="19">
        <f t="shared" si="10"/>
        <v>8.5494716618635933E-2</v>
      </c>
      <c r="H38" s="17">
        <f t="shared" si="11"/>
        <v>68</v>
      </c>
      <c r="I38" s="22">
        <f t="shared" si="8"/>
        <v>195.18196638009363</v>
      </c>
    </row>
    <row r="39" spans="1:9" ht="28.8" x14ac:dyDescent="0.3">
      <c r="A39" s="24" t="str">
        <f>Total!A39</f>
        <v>Entered the United States (or Puerto Rico) 16 years ago or more</v>
      </c>
      <c r="B39" s="25">
        <v>75</v>
      </c>
      <c r="C39" s="26">
        <v>91</v>
      </c>
      <c r="D39" s="27">
        <f t="shared" si="9"/>
        <v>2.676659528907923E-2</v>
      </c>
      <c r="E39" s="25">
        <v>17</v>
      </c>
      <c r="F39" s="26">
        <v>18</v>
      </c>
      <c r="G39" s="27">
        <f t="shared" si="10"/>
        <v>1.633045148895293E-2</v>
      </c>
      <c r="H39" s="25">
        <f t="shared" si="11"/>
        <v>58</v>
      </c>
      <c r="I39" s="28">
        <f t="shared" si="8"/>
        <v>92.763139231054481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Wicomico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496</v>
      </c>
      <c r="C8" s="48">
        <v>344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496</v>
      </c>
      <c r="I8" s="39">
        <f t="shared" ref="I8:I9" si="1">((SQRT((C8/1.645)^2+(F8/1.645)^2)))*1.645</f>
        <v>344</v>
      </c>
    </row>
    <row r="9" spans="1:9" x14ac:dyDescent="0.3">
      <c r="A9" s="32" t="str">
        <f>Total!A9</f>
        <v>Speak only English</v>
      </c>
      <c r="B9" s="48">
        <v>111</v>
      </c>
      <c r="C9" s="48">
        <v>83</v>
      </c>
      <c r="D9" s="16">
        <f>B9/B$8</f>
        <v>0.22379032258064516</v>
      </c>
      <c r="E9" s="17">
        <v>0</v>
      </c>
      <c r="F9" s="18">
        <v>0</v>
      </c>
      <c r="G9" s="19">
        <v>0</v>
      </c>
      <c r="H9" s="38">
        <f t="shared" si="0"/>
        <v>111</v>
      </c>
      <c r="I9" s="39">
        <f t="shared" si="1"/>
        <v>83</v>
      </c>
    </row>
    <row r="10" spans="1:9" ht="28.8" x14ac:dyDescent="0.3">
      <c r="A10" s="32" t="str">
        <f>Total!A10</f>
        <v>Speak a language other than English, speak English "very well"</v>
      </c>
      <c r="B10" s="48">
        <v>49</v>
      </c>
      <c r="C10" s="48">
        <v>63</v>
      </c>
      <c r="D10" s="16">
        <f>B10/B$8</f>
        <v>9.8790322580645157E-2</v>
      </c>
      <c r="E10" s="17">
        <v>0</v>
      </c>
      <c r="F10" s="18">
        <v>0</v>
      </c>
      <c r="G10" s="19">
        <v>0</v>
      </c>
      <c r="H10" s="38">
        <f t="shared" si="0"/>
        <v>49</v>
      </c>
      <c r="I10" s="39">
        <f>((SQRT((C10/1.645)^2+(F10/1.645)^2)))*1.645</f>
        <v>63.000000000000007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336</v>
      </c>
      <c r="C11" s="48">
        <v>327</v>
      </c>
      <c r="D11" s="16">
        <f>B11/B$8</f>
        <v>0.67741935483870963</v>
      </c>
      <c r="E11" s="17">
        <v>0</v>
      </c>
      <c r="F11" s="18">
        <v>0</v>
      </c>
      <c r="G11" s="19">
        <v>0</v>
      </c>
      <c r="H11" s="38">
        <f t="shared" si="0"/>
        <v>336</v>
      </c>
      <c r="I11" s="39">
        <f>((SQRT((C11/1.645)^2+(F11/1.645)^2)))*1.645</f>
        <v>327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496</v>
      </c>
      <c r="C14" s="48">
        <v>330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496</v>
      </c>
      <c r="I14" s="22">
        <f t="shared" ref="I14:I32" si="3">((SQRT((C14/1.645)^2+(F14/1.645)^2)))*1.645</f>
        <v>330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46</v>
      </c>
      <c r="C16" s="48">
        <v>51</v>
      </c>
      <c r="D16" s="19">
        <f t="shared" ref="D16:D32" si="4">B16/B$14</f>
        <v>9.2741935483870969E-2</v>
      </c>
      <c r="E16" s="48">
        <v>0</v>
      </c>
      <c r="F16" s="48">
        <v>0</v>
      </c>
      <c r="G16" s="19">
        <v>0</v>
      </c>
      <c r="H16" s="17">
        <f t="shared" si="2"/>
        <v>46</v>
      </c>
      <c r="I16" s="22">
        <f t="shared" si="3"/>
        <v>51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76</v>
      </c>
      <c r="C18" s="48">
        <v>60</v>
      </c>
      <c r="D18" s="19">
        <f t="shared" si="4"/>
        <v>0.15322580645161291</v>
      </c>
      <c r="E18" s="48">
        <v>0</v>
      </c>
      <c r="F18" s="48">
        <v>0</v>
      </c>
      <c r="G18" s="19">
        <v>0</v>
      </c>
      <c r="H18" s="17">
        <f t="shared" si="2"/>
        <v>76</v>
      </c>
      <c r="I18" s="22">
        <f t="shared" si="3"/>
        <v>60.000000000000007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181</v>
      </c>
      <c r="C20" s="48">
        <v>292</v>
      </c>
      <c r="D20" s="19">
        <f t="shared" si="4"/>
        <v>0.36491935483870969</v>
      </c>
      <c r="E20" s="48">
        <v>0</v>
      </c>
      <c r="F20" s="48">
        <v>0</v>
      </c>
      <c r="G20" s="19">
        <v>0</v>
      </c>
      <c r="H20" s="17">
        <f t="shared" si="2"/>
        <v>181</v>
      </c>
      <c r="I20" s="22">
        <f t="shared" si="3"/>
        <v>292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4"/>
        <v>0</v>
      </c>
      <c r="E21" s="48">
        <v>0</v>
      </c>
      <c r="F21" s="48">
        <v>0</v>
      </c>
      <c r="G21" s="19">
        <v>0</v>
      </c>
      <c r="H21" s="17">
        <f t="shared" si="2"/>
        <v>0</v>
      </c>
      <c r="I21" s="22">
        <f t="shared" si="3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49</v>
      </c>
      <c r="C22" s="48">
        <v>64</v>
      </c>
      <c r="D22" s="19">
        <f t="shared" si="4"/>
        <v>9.8790322580645157E-2</v>
      </c>
      <c r="E22" s="48">
        <v>0</v>
      </c>
      <c r="F22" s="48">
        <v>0</v>
      </c>
      <c r="G22" s="19">
        <v>0</v>
      </c>
      <c r="H22" s="17">
        <f t="shared" si="2"/>
        <v>49</v>
      </c>
      <c r="I22" s="22">
        <f t="shared" si="3"/>
        <v>64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32</v>
      </c>
      <c r="C24" s="48">
        <v>58</v>
      </c>
      <c r="D24" s="19">
        <f t="shared" si="4"/>
        <v>6.4516129032258063E-2</v>
      </c>
      <c r="E24" s="48">
        <v>0</v>
      </c>
      <c r="F24" s="48">
        <v>0</v>
      </c>
      <c r="G24" s="19">
        <v>0</v>
      </c>
      <c r="H24" s="17">
        <f t="shared" si="2"/>
        <v>32</v>
      </c>
      <c r="I24" s="22">
        <f t="shared" si="3"/>
        <v>57.999999999999993</v>
      </c>
    </row>
    <row r="25" spans="1:9" x14ac:dyDescent="0.3">
      <c r="A25" s="32" t="str">
        <f>Total!A25</f>
        <v>Born in remainder of Asia</v>
      </c>
      <c r="B25" s="48">
        <v>36</v>
      </c>
      <c r="C25" s="48">
        <v>44</v>
      </c>
      <c r="D25" s="19">
        <f t="shared" si="4"/>
        <v>7.2580645161290328E-2</v>
      </c>
      <c r="E25" s="48">
        <v>0</v>
      </c>
      <c r="F25" s="48">
        <v>0</v>
      </c>
      <c r="G25" s="19">
        <v>0</v>
      </c>
      <c r="H25" s="17">
        <f t="shared" si="2"/>
        <v>36</v>
      </c>
      <c r="I25" s="22">
        <f t="shared" si="3"/>
        <v>44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17</v>
      </c>
      <c r="C29" s="48">
        <v>25</v>
      </c>
      <c r="D29" s="19">
        <f t="shared" si="4"/>
        <v>3.4274193548387094E-2</v>
      </c>
      <c r="E29" s="48">
        <v>0</v>
      </c>
      <c r="F29" s="48">
        <v>0</v>
      </c>
      <c r="G29" s="19">
        <v>0</v>
      </c>
      <c r="H29" s="17">
        <f t="shared" si="2"/>
        <v>17</v>
      </c>
      <c r="I29" s="22">
        <f t="shared" si="3"/>
        <v>25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59</v>
      </c>
      <c r="C31" s="48">
        <v>87</v>
      </c>
      <c r="D31" s="19">
        <f t="shared" si="4"/>
        <v>0.11895161290322581</v>
      </c>
      <c r="E31" s="48">
        <v>0</v>
      </c>
      <c r="F31" s="48">
        <v>0</v>
      </c>
      <c r="G31" s="19">
        <v>0</v>
      </c>
      <c r="H31" s="17">
        <f t="shared" si="2"/>
        <v>59</v>
      </c>
      <c r="I31" s="22">
        <f t="shared" si="3"/>
        <v>87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496</v>
      </c>
      <c r="C35" s="18">
        <v>327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496</v>
      </c>
      <c r="I35" s="22">
        <f t="shared" ref="I35:I39" si="6">((SQRT((C35/1.645)^2+(F35/1.645)^2)))*1.645</f>
        <v>327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122</v>
      </c>
      <c r="C36" s="18">
        <v>85</v>
      </c>
      <c r="D36" s="19">
        <f t="shared" ref="D36:D39" si="7">B36/B$35</f>
        <v>0.24596774193548387</v>
      </c>
      <c r="E36" s="17">
        <v>0</v>
      </c>
      <c r="F36" s="18">
        <v>0</v>
      </c>
      <c r="G36" s="19">
        <v>0</v>
      </c>
      <c r="H36" s="17">
        <f t="shared" si="5"/>
        <v>122</v>
      </c>
      <c r="I36" s="22">
        <f t="shared" si="6"/>
        <v>85</v>
      </c>
    </row>
    <row r="37" spans="1:9" ht="28.8" x14ac:dyDescent="0.3">
      <c r="A37" s="20" t="str">
        <f>Total!A37</f>
        <v>Entered the United States (or Puerto Rico) 5 years ago or less</v>
      </c>
      <c r="B37" s="17">
        <v>374</v>
      </c>
      <c r="C37" s="18">
        <v>316</v>
      </c>
      <c r="D37" s="19">
        <f t="shared" si="7"/>
        <v>0.75403225806451613</v>
      </c>
      <c r="E37" s="17">
        <v>0</v>
      </c>
      <c r="F37" s="18">
        <v>0</v>
      </c>
      <c r="G37" s="19">
        <v>0</v>
      </c>
      <c r="H37" s="17">
        <f t="shared" si="5"/>
        <v>374</v>
      </c>
      <c r="I37" s="22">
        <f t="shared" si="6"/>
        <v>316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10856A-883A-48A3-807D-05576EB5FBE6}"/>
</file>

<file path=customXml/itemProps2.xml><?xml version="1.0" encoding="utf-8"?>
<ds:datastoreItem xmlns:ds="http://schemas.openxmlformats.org/officeDocument/2006/customXml" ds:itemID="{EB8EDF26-AB41-4AA3-9B69-0FA5780668FD}"/>
</file>

<file path=customXml/itemProps3.xml><?xml version="1.0" encoding="utf-8"?>
<ds:datastoreItem xmlns:ds="http://schemas.openxmlformats.org/officeDocument/2006/customXml" ds:itemID="{6B8F881E-752D-42BC-AB2B-73FB3DBDF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