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eal_000\Documents\TravisWork\Travis\Census_acs_commutation\"/>
    </mc:Choice>
  </mc:AlternateContent>
  <xr:revisionPtr revIDLastSave="0" documentId="13_ncr:1_{6BDC9A38-B310-4009-ACED-7336AF5F411C}" xr6:coauthVersionLast="46" xr6:coauthVersionMax="46" xr10:uidLastSave="{00000000-0000-0000-0000-000000000000}"/>
  <bookViews>
    <workbookView xWindow="29640" yWindow="2670" windowWidth="21600" windowHeight="11115" xr2:uid="{00000000-000D-0000-FFFF-FFFF00000000}"/>
  </bookViews>
  <sheets>
    <sheet name="An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C48" i="1"/>
  <c r="B48" i="1"/>
  <c r="J48" i="1" l="1"/>
  <c r="H48" i="1"/>
  <c r="G10" i="1"/>
  <c r="F10" i="1"/>
  <c r="C10" i="1"/>
  <c r="B10" i="1"/>
  <c r="D53" i="1" l="1"/>
  <c r="D14" i="1"/>
  <c r="H17" i="1"/>
  <c r="H23" i="1"/>
  <c r="H31" i="1"/>
  <c r="H37" i="1"/>
  <c r="H43" i="1"/>
  <c r="H53" i="1"/>
  <c r="H57" i="1"/>
  <c r="H61" i="1"/>
  <c r="H71" i="1"/>
  <c r="H85" i="1"/>
  <c r="H18" i="1"/>
  <c r="H32" i="1"/>
  <c r="H44" i="1"/>
  <c r="H58" i="1"/>
  <c r="H72" i="1"/>
  <c r="H82" i="1"/>
  <c r="H90" i="1"/>
  <c r="H14" i="1"/>
  <c r="H62" i="1"/>
  <c r="H52" i="1"/>
  <c r="H15" i="1"/>
  <c r="H21" i="1"/>
  <c r="H27" i="1"/>
  <c r="H33" i="1"/>
  <c r="H39" i="1"/>
  <c r="H45" i="1"/>
  <c r="H55" i="1"/>
  <c r="H59" i="1"/>
  <c r="H63" i="1"/>
  <c r="H67" i="1"/>
  <c r="H73" i="1"/>
  <c r="H77" i="1"/>
  <c r="H83" i="1"/>
  <c r="H87" i="1"/>
  <c r="H93" i="1"/>
  <c r="H92" i="1"/>
  <c r="H50" i="1"/>
  <c r="H10" i="1"/>
  <c r="H16" i="1"/>
  <c r="H22" i="1"/>
  <c r="H28" i="1"/>
  <c r="H36" i="1"/>
  <c r="H40" i="1"/>
  <c r="H46" i="1"/>
  <c r="H56" i="1"/>
  <c r="H60" i="1"/>
  <c r="H64" i="1"/>
  <c r="H70" i="1"/>
  <c r="H74" i="1"/>
  <c r="H80" i="1"/>
  <c r="H84" i="1"/>
  <c r="H88" i="1"/>
  <c r="H94" i="1"/>
  <c r="H79" i="1"/>
  <c r="H65" i="1"/>
  <c r="H75" i="1"/>
  <c r="H81" i="1"/>
  <c r="H89" i="1"/>
  <c r="H95" i="1"/>
  <c r="H69" i="1"/>
  <c r="H26" i="1"/>
  <c r="H38" i="1"/>
  <c r="H54" i="1"/>
  <c r="H66" i="1"/>
  <c r="H76" i="1"/>
  <c r="H86" i="1"/>
  <c r="D48" i="1"/>
  <c r="D79" i="1"/>
  <c r="D90" i="1"/>
  <c r="D86" i="1"/>
  <c r="D82" i="1"/>
  <c r="D75" i="1"/>
  <c r="D71" i="1"/>
  <c r="D64" i="1"/>
  <c r="D60" i="1"/>
  <c r="D56" i="1"/>
  <c r="D50" i="1"/>
  <c r="D95" i="1"/>
  <c r="D85" i="1"/>
  <c r="D74" i="1"/>
  <c r="D59" i="1"/>
  <c r="D88" i="1"/>
  <c r="D80" i="1"/>
  <c r="D77" i="1"/>
  <c r="D73" i="1"/>
  <c r="D66" i="1"/>
  <c r="D62" i="1"/>
  <c r="D58" i="1"/>
  <c r="D54" i="1"/>
  <c r="D92" i="1"/>
  <c r="D89" i="1"/>
  <c r="D81" i="1"/>
  <c r="D70" i="1"/>
  <c r="D67" i="1"/>
  <c r="D63" i="1"/>
  <c r="D55" i="1"/>
  <c r="D52" i="1"/>
  <c r="D94" i="1"/>
  <c r="D84" i="1"/>
  <c r="D69" i="1"/>
  <c r="D93" i="1"/>
  <c r="D87" i="1"/>
  <c r="D83" i="1"/>
  <c r="D76" i="1"/>
  <c r="D72" i="1"/>
  <c r="D65" i="1"/>
  <c r="D61" i="1"/>
  <c r="D57" i="1"/>
  <c r="K95" i="1" l="1"/>
  <c r="J95" i="1"/>
  <c r="K94" i="1"/>
  <c r="J94" i="1"/>
  <c r="K93" i="1"/>
  <c r="J93" i="1"/>
  <c r="K92" i="1"/>
  <c r="J92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0" i="1"/>
  <c r="J50" i="1"/>
  <c r="K48" i="1"/>
  <c r="K46" i="1"/>
  <c r="J46" i="1"/>
  <c r="K45" i="1"/>
  <c r="J45" i="1"/>
  <c r="K44" i="1"/>
  <c r="J44" i="1"/>
  <c r="K43" i="1"/>
  <c r="J43" i="1"/>
  <c r="K40" i="1"/>
  <c r="J40" i="1"/>
  <c r="K39" i="1"/>
  <c r="J39" i="1"/>
  <c r="K38" i="1"/>
  <c r="J38" i="1"/>
  <c r="K37" i="1"/>
  <c r="J37" i="1"/>
  <c r="K36" i="1"/>
  <c r="J36" i="1"/>
  <c r="K33" i="1"/>
  <c r="J33" i="1"/>
  <c r="K32" i="1"/>
  <c r="J32" i="1"/>
  <c r="K31" i="1"/>
  <c r="J31" i="1"/>
  <c r="K30" i="1"/>
  <c r="J30" i="1"/>
  <c r="K28" i="1"/>
  <c r="J28" i="1"/>
  <c r="K27" i="1"/>
  <c r="J27" i="1"/>
  <c r="K26" i="1"/>
  <c r="J26" i="1"/>
  <c r="K23" i="1"/>
  <c r="J23" i="1"/>
  <c r="K22" i="1"/>
  <c r="J22" i="1"/>
  <c r="K21" i="1"/>
  <c r="J21" i="1"/>
  <c r="J20" i="1"/>
  <c r="K18" i="1"/>
  <c r="J18" i="1"/>
  <c r="K17" i="1"/>
  <c r="J17" i="1"/>
  <c r="K16" i="1"/>
  <c r="J16" i="1"/>
  <c r="K15" i="1"/>
  <c r="J15" i="1"/>
  <c r="K14" i="1"/>
  <c r="J14" i="1"/>
  <c r="K13" i="1"/>
  <c r="J13" i="1"/>
  <c r="K10" i="1"/>
  <c r="J10" i="1"/>
  <c r="K8" i="1"/>
  <c r="J8" i="1"/>
  <c r="D10" i="1"/>
  <c r="D46" i="1"/>
  <c r="D45" i="1"/>
  <c r="D44" i="1"/>
  <c r="D43" i="1"/>
  <c r="D40" i="1"/>
  <c r="D39" i="1"/>
  <c r="D38" i="1"/>
  <c r="D37" i="1"/>
  <c r="D36" i="1"/>
  <c r="D33" i="1"/>
  <c r="D32" i="1"/>
  <c r="D31" i="1"/>
  <c r="D30" i="1"/>
  <c r="D28" i="1"/>
  <c r="D27" i="1"/>
  <c r="D26" i="1"/>
  <c r="D23" i="1"/>
  <c r="D22" i="1"/>
  <c r="D21" i="1"/>
  <c r="D20" i="1"/>
  <c r="D18" i="1"/>
  <c r="D17" i="1"/>
  <c r="D16" i="1"/>
  <c r="D15" i="1"/>
  <c r="G42" i="1"/>
  <c r="F42" i="1"/>
  <c r="H42" i="1" s="1"/>
  <c r="G35" i="1"/>
  <c r="F35" i="1"/>
  <c r="H35" i="1" s="1"/>
  <c r="G30" i="1"/>
  <c r="F30" i="1"/>
  <c r="H30" i="1" s="1"/>
  <c r="G25" i="1"/>
  <c r="F25" i="1"/>
  <c r="H25" i="1" s="1"/>
  <c r="G20" i="1"/>
  <c r="F20" i="1"/>
  <c r="H20" i="1" s="1"/>
  <c r="G12" i="1"/>
  <c r="G97" i="1" s="1"/>
  <c r="F12" i="1"/>
  <c r="F97" i="1" s="1"/>
  <c r="H97" i="1" s="1"/>
  <c r="C42" i="1"/>
  <c r="B42" i="1"/>
  <c r="J42" i="1" s="1"/>
  <c r="C35" i="1"/>
  <c r="K35" i="1" s="1"/>
  <c r="B35" i="1"/>
  <c r="J35" i="1" s="1"/>
  <c r="C30" i="1"/>
  <c r="B30" i="1"/>
  <c r="C25" i="1"/>
  <c r="K25" i="1" s="1"/>
  <c r="B25" i="1"/>
  <c r="J25" i="1" s="1"/>
  <c r="C20" i="1"/>
  <c r="K20" i="1" s="1"/>
  <c r="B20" i="1"/>
  <c r="B12" i="1"/>
  <c r="B97" i="1" s="1"/>
  <c r="D97" i="1" s="1"/>
  <c r="C12" i="1"/>
  <c r="J12" i="1" l="1"/>
  <c r="J97" i="1"/>
  <c r="C97" i="1"/>
  <c r="K97" i="1" s="1"/>
  <c r="D25" i="1"/>
  <c r="D35" i="1"/>
  <c r="K12" i="1"/>
  <c r="K42" i="1"/>
  <c r="D42" i="1"/>
  <c r="K67" i="1"/>
  <c r="J67" i="1"/>
</calcChain>
</file>

<file path=xl/sharedStrings.xml><?xml version="1.0" encoding="utf-8"?>
<sst xmlns="http://schemas.openxmlformats.org/spreadsheetml/2006/main" count="108" uniqueCount="87">
  <si>
    <t>* Total commutation minus intra-county commuters (those that live AND work in Anne Arundel County)</t>
  </si>
  <si>
    <t>ELSEWHERE</t>
  </si>
  <si>
    <t>Sussex County</t>
  </si>
  <si>
    <t>New Castle County</t>
  </si>
  <si>
    <t>Kent County</t>
  </si>
  <si>
    <t>DELAWARE</t>
  </si>
  <si>
    <t xml:space="preserve">   Rest of Pennsylvania</t>
  </si>
  <si>
    <t xml:space="preserve">   York County</t>
  </si>
  <si>
    <t xml:space="preserve">   Somerset County</t>
  </si>
  <si>
    <t xml:space="preserve">   Philadelphia County</t>
  </si>
  <si>
    <t xml:space="preserve">   Lancaster County</t>
  </si>
  <si>
    <t xml:space="preserve">   Fulton County</t>
  </si>
  <si>
    <t xml:space="preserve">   Franklin County</t>
  </si>
  <si>
    <t xml:space="preserve">   Delaware County</t>
  </si>
  <si>
    <t xml:space="preserve">   Chester County</t>
  </si>
  <si>
    <t xml:space="preserve">   Bedford County</t>
  </si>
  <si>
    <t xml:space="preserve">   Adams County</t>
  </si>
  <si>
    <t>PENNSYLVANIA</t>
  </si>
  <si>
    <t xml:space="preserve">   Rest of West Virginia</t>
  </si>
  <si>
    <t xml:space="preserve">   Preston County </t>
  </si>
  <si>
    <t xml:space="preserve">   Morgan County</t>
  </si>
  <si>
    <t xml:space="preserve">   Mineral County</t>
  </si>
  <si>
    <t xml:space="preserve">   Jefferson County</t>
  </si>
  <si>
    <t xml:space="preserve">   Hampshire County</t>
  </si>
  <si>
    <t xml:space="preserve">   Grant County</t>
  </si>
  <si>
    <t xml:space="preserve">   Berkeley County</t>
  </si>
  <si>
    <t>WEST VIRGINIA</t>
  </si>
  <si>
    <t xml:space="preserve">   Rest of Virginia</t>
  </si>
  <si>
    <t xml:space="preserve">   Manassas city</t>
  </si>
  <si>
    <t xml:space="preserve">   Falls Church city</t>
  </si>
  <si>
    <t xml:space="preserve">   Fairfax city</t>
  </si>
  <si>
    <t xml:space="preserve">   Alexandria city</t>
  </si>
  <si>
    <t xml:space="preserve">   Stafford County</t>
  </si>
  <si>
    <t xml:space="preserve">   Spotsylvania County</t>
  </si>
  <si>
    <t xml:space="preserve">   Prince William County</t>
  </si>
  <si>
    <t xml:space="preserve">   Loudoun County</t>
  </si>
  <si>
    <t xml:space="preserve">   King George County</t>
  </si>
  <si>
    <t xml:space="preserve">   Frederick County</t>
  </si>
  <si>
    <t xml:space="preserve">   Fauquier County</t>
  </si>
  <si>
    <t xml:space="preserve">   Fairfax County</t>
  </si>
  <si>
    <t xml:space="preserve">   Arlington County</t>
  </si>
  <si>
    <t xml:space="preserve">   Accomack County</t>
  </si>
  <si>
    <t>VIRGINIA</t>
  </si>
  <si>
    <t>WASHINGTON, D. C.</t>
  </si>
  <si>
    <t>SURROUNDING STATES</t>
  </si>
  <si>
    <t xml:space="preserve">   Worcester County</t>
  </si>
  <si>
    <t xml:space="preserve">   Wicomico County</t>
  </si>
  <si>
    <t xml:space="preserve">   Dorchester County</t>
  </si>
  <si>
    <t>LOWER EASTERN SHORE</t>
  </si>
  <si>
    <t xml:space="preserve">   Talbot County</t>
  </si>
  <si>
    <t xml:space="preserve">   Queen Anne's County</t>
  </si>
  <si>
    <t xml:space="preserve">   Kent County</t>
  </si>
  <si>
    <t xml:space="preserve">   Cecil County</t>
  </si>
  <si>
    <t xml:space="preserve">   Caroline County</t>
  </si>
  <si>
    <t>UPPER EASTERN SHORE</t>
  </si>
  <si>
    <t xml:space="preserve">   Washington County</t>
  </si>
  <si>
    <t xml:space="preserve">   Garrett County</t>
  </si>
  <si>
    <t xml:space="preserve">   Allegany County</t>
  </si>
  <si>
    <t>WESTERN MARYLAND</t>
  </si>
  <si>
    <t xml:space="preserve">   St. Mary's County</t>
  </si>
  <si>
    <t xml:space="preserve">   Charles County</t>
  </si>
  <si>
    <t xml:space="preserve">   Calvert County</t>
  </si>
  <si>
    <t>SOUTHERN MARYLAND</t>
  </si>
  <si>
    <t xml:space="preserve">   Prince George's County</t>
  </si>
  <si>
    <t xml:space="preserve">   Montgomery County</t>
  </si>
  <si>
    <t>WASHINGTON REGION</t>
  </si>
  <si>
    <t xml:space="preserve">   Baltimore City</t>
  </si>
  <si>
    <t xml:space="preserve">   Howard County</t>
  </si>
  <si>
    <t xml:space="preserve">   Harford County</t>
  </si>
  <si>
    <t xml:space="preserve">   Carroll County</t>
  </si>
  <si>
    <t xml:space="preserve">   Baltimore County</t>
  </si>
  <si>
    <t>---</t>
  </si>
  <si>
    <t xml:space="preserve">   Anne Arundel County</t>
  </si>
  <si>
    <t>BALTIMORE REGION</t>
  </si>
  <si>
    <t>TOTAL INTER-COUNTY COMMUTERS*</t>
  </si>
  <si>
    <t>TOTAL COMMUTERS</t>
  </si>
  <si>
    <t>ACS MOE</t>
  </si>
  <si>
    <t>(+/-)</t>
  </si>
  <si>
    <t>(+/-) PCT</t>
  </si>
  <si>
    <t>PERCENT</t>
  </si>
  <si>
    <t xml:space="preserve">  NET(In - Out)</t>
  </si>
  <si>
    <t>OUT TO :</t>
  </si>
  <si>
    <t>IN FROM :</t>
  </si>
  <si>
    <t>ANNE ARUNDEL COUNTY</t>
  </si>
  <si>
    <t>Prepared by the Maryland Department of Planning from Census 2000 and 2006 to 2010 American Community Survey (ACS)  ,November 2020.</t>
  </si>
  <si>
    <t xml:space="preserve">2011-2015 AMERICAN COMMUNITY SURVEY : JOURNEY-TO-WORK COMMUTATION </t>
  </si>
  <si>
    <t>ACS 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</si>
</sst>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Helv"/>
    </font>
    <font>
      <b/>
      <sz val="11"/>
      <name val="Helv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Font="1"/>
    <xf numFmtId="3" fontId="0" fillId="0" borderId="0" xfId="0" applyNumberFormat="1" applyFont="1"/>
    <xf numFmtId="4" fontId="0" fillId="0" borderId="0" xfId="0" applyNumberFormat="1" applyFont="1"/>
    <xf numFmtId="0" fontId="0" fillId="0" borderId="0" xfId="0" applyFill="1" applyBorder="1"/>
    <xf numFmtId="164" fontId="0" fillId="0" borderId="1" xfId="0" applyNumberFormat="1" applyFont="1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0" xfId="0" applyFont="1" applyBorder="1"/>
    <xf numFmtId="4" fontId="0" fillId="0" borderId="4" xfId="0" applyNumberFormat="1" applyFont="1" applyBorder="1"/>
    <xf numFmtId="4" fontId="0" fillId="0" borderId="0" xfId="0" applyNumberFormat="1" applyFont="1" applyBorder="1"/>
    <xf numFmtId="3" fontId="0" fillId="0" borderId="0" xfId="0" applyNumberFormat="1" applyFont="1" applyBorder="1"/>
    <xf numFmtId="164" fontId="0" fillId="0" borderId="4" xfId="0" applyNumberFormat="1" applyFont="1" applyBorder="1"/>
    <xf numFmtId="0" fontId="3" fillId="0" borderId="0" xfId="0" applyFont="1" applyBorder="1"/>
    <xf numFmtId="164" fontId="0" fillId="0" borderId="4" xfId="0" quotePrefix="1" applyNumberFormat="1" applyFont="1" applyBorder="1" applyAlignment="1">
      <alignment horizontal="right"/>
    </xf>
    <xf numFmtId="164" fontId="0" fillId="0" borderId="0" xfId="0" quotePrefix="1" applyNumberFormat="1" applyFont="1" applyBorder="1" applyAlignment="1">
      <alignment horizontal="right"/>
    </xf>
    <xf numFmtId="3" fontId="0" fillId="0" borderId="6" xfId="0" applyNumberFormat="1" applyFont="1" applyBorder="1"/>
    <xf numFmtId="0" fontId="0" fillId="0" borderId="7" xfId="0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3" fontId="0" fillId="0" borderId="8" xfId="0" applyNumberFormat="1" applyFont="1" applyBorder="1"/>
    <xf numFmtId="3" fontId="0" fillId="0" borderId="7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4" fontId="3" fillId="3" borderId="6" xfId="0" applyNumberFormat="1" applyFont="1" applyFill="1" applyBorder="1" applyAlignment="1">
      <alignment horizontal="right"/>
    </xf>
    <xf numFmtId="4" fontId="3" fillId="3" borderId="7" xfId="0" applyNumberFormat="1" applyFont="1" applyFill="1" applyBorder="1" applyAlignment="1">
      <alignment horizontal="right"/>
    </xf>
    <xf numFmtId="3" fontId="3" fillId="3" borderId="11" xfId="0" applyNumberFormat="1" applyFont="1" applyFill="1" applyBorder="1" applyAlignment="1">
      <alignment horizontal="right"/>
    </xf>
    <xf numFmtId="4" fontId="3" fillId="4" borderId="10" xfId="0" applyNumberFormat="1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3" fontId="3" fillId="4" borderId="11" xfId="0" applyNumberFormat="1" applyFont="1" applyFill="1" applyBorder="1" applyAlignment="1">
      <alignment horizontal="right"/>
    </xf>
    <xf numFmtId="3" fontId="4" fillId="0" borderId="0" xfId="0" applyNumberFormat="1" applyFont="1" applyBorder="1"/>
    <xf numFmtId="3" fontId="0" fillId="0" borderId="0" xfId="0" applyNumberFormat="1" applyFont="1" applyFill="1" applyBorder="1"/>
    <xf numFmtId="3" fontId="0" fillId="0" borderId="5" xfId="0" applyNumberFormat="1" applyFont="1" applyFill="1" applyBorder="1"/>
    <xf numFmtId="3" fontId="0" fillId="0" borderId="5" xfId="0" applyNumberFormat="1" applyBorder="1"/>
    <xf numFmtId="3" fontId="0" fillId="0" borderId="0" xfId="0" applyNumberFormat="1"/>
    <xf numFmtId="164" fontId="0" fillId="0" borderId="0" xfId="0" applyNumberFormat="1"/>
    <xf numFmtId="3" fontId="0" fillId="0" borderId="4" xfId="0" applyNumberFormat="1" applyBorder="1"/>
    <xf numFmtId="3" fontId="0" fillId="0" borderId="1" xfId="0" applyNumberFormat="1" applyBorder="1"/>
    <xf numFmtId="0" fontId="0" fillId="0" borderId="5" xfId="0" applyBorder="1"/>
    <xf numFmtId="164" fontId="0" fillId="0" borderId="2" xfId="0" applyNumberFormat="1" applyBorder="1"/>
    <xf numFmtId="0" fontId="0" fillId="0" borderId="0" xfId="0" applyBorder="1"/>
    <xf numFmtId="0" fontId="0" fillId="0" borderId="4" xfId="0" applyFont="1" applyBorder="1"/>
    <xf numFmtId="0" fontId="3" fillId="0" borderId="4" xfId="0" applyFont="1" applyBorder="1"/>
    <xf numFmtId="1" fontId="0" fillId="0" borderId="4" xfId="0" applyNumberFormat="1" applyFont="1" applyBorder="1"/>
    <xf numFmtId="1" fontId="3" fillId="0" borderId="4" xfId="0" applyNumberFormat="1" applyFont="1" applyBorder="1"/>
    <xf numFmtId="0" fontId="3" fillId="0" borderId="1" xfId="0" applyFont="1" applyBorder="1"/>
    <xf numFmtId="4" fontId="0" fillId="0" borderId="0" xfId="0" applyNumberFormat="1" applyFont="1" applyFill="1" applyBorder="1"/>
    <xf numFmtId="4" fontId="0" fillId="0" borderId="4" xfId="0" applyNumberFormat="1" applyFont="1" applyFill="1" applyBorder="1"/>
    <xf numFmtId="3" fontId="0" fillId="0" borderId="0" xfId="0" applyNumberFormat="1" applyFill="1" applyBorder="1"/>
    <xf numFmtId="3" fontId="0" fillId="0" borderId="5" xfId="0" applyNumberFormat="1" applyFill="1" applyBorder="1"/>
    <xf numFmtId="164" fontId="0" fillId="0" borderId="0" xfId="0" quotePrefix="1" applyNumberFormat="1" applyFont="1" applyFill="1" applyBorder="1" applyAlignment="1">
      <alignment horizontal="right"/>
    </xf>
    <xf numFmtId="164" fontId="0" fillId="0" borderId="4" xfId="0" quotePrefix="1" applyNumberFormat="1" applyFont="1" applyFill="1" applyBorder="1" applyAlignment="1">
      <alignment horizontal="right"/>
    </xf>
    <xf numFmtId="0" fontId="0" fillId="0" borderId="0" xfId="0" applyFill="1"/>
    <xf numFmtId="164" fontId="0" fillId="0" borderId="0" xfId="0" applyNumberFormat="1" applyFill="1"/>
    <xf numFmtId="164" fontId="0" fillId="0" borderId="4" xfId="0" applyNumberFormat="1" applyFont="1" applyFill="1" applyBorder="1"/>
    <xf numFmtId="3" fontId="0" fillId="0" borderId="0" xfId="0" applyNumberFormat="1" applyFill="1"/>
    <xf numFmtId="0" fontId="0" fillId="0" borderId="0" xfId="0" applyFont="1" applyFill="1"/>
    <xf numFmtId="0" fontId="3" fillId="2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04"/>
  <sheetViews>
    <sheetView tabSelected="1" workbookViewId="0">
      <selection activeCell="E11" sqref="E11"/>
    </sheetView>
  </sheetViews>
  <sheetFormatPr defaultRowHeight="12.75" x14ac:dyDescent="0.2"/>
  <cols>
    <col min="1" max="1" width="40.28515625" style="1" customWidth="1"/>
    <col min="2" max="2" width="12.28515625" style="1" customWidth="1"/>
    <col min="3" max="3" width="12.28515625" style="2" customWidth="1"/>
    <col min="4" max="11" width="12.28515625" style="1" customWidth="1"/>
    <col min="12" max="13" width="9.140625" style="1"/>
  </cols>
  <sheetData>
    <row r="2" spans="1:11" x14ac:dyDescent="0.2">
      <c r="A2" s="13" t="s">
        <v>83</v>
      </c>
      <c r="B2" s="35" t="s">
        <v>85</v>
      </c>
      <c r="C2" s="11"/>
      <c r="D2" s="10"/>
      <c r="E2" s="10"/>
      <c r="F2" s="11"/>
      <c r="G2" s="10"/>
      <c r="H2" s="10"/>
      <c r="I2" s="10"/>
    </row>
    <row r="3" spans="1:11" x14ac:dyDescent="0.2">
      <c r="A3" s="8"/>
      <c r="B3" s="11"/>
      <c r="C3" s="11"/>
      <c r="D3" s="10"/>
      <c r="E3" s="10"/>
      <c r="F3" s="11"/>
      <c r="G3" s="10"/>
      <c r="H3" s="10"/>
      <c r="I3" s="10"/>
    </row>
    <row r="4" spans="1:11" x14ac:dyDescent="0.2">
      <c r="A4" s="8"/>
      <c r="B4" s="34" t="s">
        <v>82</v>
      </c>
      <c r="C4" s="33"/>
      <c r="D4" s="32"/>
      <c r="E4" s="32"/>
      <c r="F4" s="31" t="s">
        <v>81</v>
      </c>
      <c r="G4" s="30"/>
      <c r="H4" s="30"/>
      <c r="I4" s="29"/>
      <c r="J4" s="62" t="s">
        <v>80</v>
      </c>
      <c r="K4" s="63"/>
    </row>
    <row r="5" spans="1:11" x14ac:dyDescent="0.2">
      <c r="A5" s="8"/>
      <c r="B5" s="28"/>
      <c r="C5" s="26" t="s">
        <v>77</v>
      </c>
      <c r="D5" s="26" t="s">
        <v>79</v>
      </c>
      <c r="E5" s="27" t="s">
        <v>78</v>
      </c>
      <c r="F5" s="28"/>
      <c r="G5" s="26" t="s">
        <v>77</v>
      </c>
      <c r="H5" s="26" t="s">
        <v>79</v>
      </c>
      <c r="I5" s="27" t="s">
        <v>78</v>
      </c>
      <c r="J5" s="26"/>
      <c r="K5" s="25" t="s">
        <v>77</v>
      </c>
    </row>
    <row r="6" spans="1:11" x14ac:dyDescent="0.2">
      <c r="A6" s="8"/>
      <c r="B6" s="23" t="s">
        <v>86</v>
      </c>
      <c r="C6" s="24" t="s">
        <v>76</v>
      </c>
      <c r="D6" s="23" t="s">
        <v>86</v>
      </c>
      <c r="E6" s="22" t="s">
        <v>76</v>
      </c>
      <c r="F6" s="23" t="s">
        <v>86</v>
      </c>
      <c r="G6" s="24" t="s">
        <v>76</v>
      </c>
      <c r="H6" s="24" t="s">
        <v>86</v>
      </c>
      <c r="I6" s="22" t="s">
        <v>76</v>
      </c>
      <c r="J6" s="23" t="s">
        <v>86</v>
      </c>
      <c r="K6" s="22" t="s">
        <v>76</v>
      </c>
    </row>
    <row r="7" spans="1:11" x14ac:dyDescent="0.2">
      <c r="A7" s="8"/>
      <c r="B7" s="20"/>
      <c r="C7" s="21"/>
      <c r="D7" s="19"/>
      <c r="E7" s="18"/>
      <c r="F7" s="20"/>
      <c r="G7" s="19"/>
      <c r="H7" s="19"/>
      <c r="I7" s="18"/>
      <c r="J7" s="17"/>
      <c r="K7" s="16"/>
    </row>
    <row r="8" spans="1:11" x14ac:dyDescent="0.2">
      <c r="A8" s="13" t="s">
        <v>75</v>
      </c>
      <c r="B8" s="38">
        <v>284090</v>
      </c>
      <c r="C8" s="39">
        <v>16269</v>
      </c>
      <c r="D8" s="10"/>
      <c r="E8" s="9"/>
      <c r="F8" s="38">
        <v>289908</v>
      </c>
      <c r="G8" s="39">
        <v>15466</v>
      </c>
      <c r="H8" s="10"/>
      <c r="I8" s="9"/>
      <c r="J8" s="39">
        <f>B8-F8</f>
        <v>-5818</v>
      </c>
      <c r="K8" s="41">
        <f>(SQRT((C8/1.645)^2+(G8/1.645)^2))*1.645</f>
        <v>22447.21624166346</v>
      </c>
    </row>
    <row r="9" spans="1:11" ht="12.75" customHeight="1" x14ac:dyDescent="0.2">
      <c r="A9" s="46"/>
      <c r="B9" s="45"/>
      <c r="C9" s="39"/>
      <c r="D9" s="10"/>
      <c r="E9" s="9"/>
      <c r="F9" s="43"/>
      <c r="G9" s="39"/>
      <c r="H9" s="10"/>
      <c r="I9" s="9"/>
      <c r="J9"/>
      <c r="K9" s="41"/>
    </row>
    <row r="10" spans="1:11" x14ac:dyDescent="0.2">
      <c r="A10" s="47" t="s">
        <v>74</v>
      </c>
      <c r="B10" s="39">
        <f>B8-B13</f>
        <v>115214</v>
      </c>
      <c r="C10" s="39">
        <f>(SQRT((C8/1.645)^2+(C13/1.645)^2*1.645))</f>
        <v>10078.417745670349</v>
      </c>
      <c r="D10" s="40">
        <f>B10/$B$10</f>
        <v>1</v>
      </c>
      <c r="E10" s="9"/>
      <c r="F10" s="39">
        <f>F8-F13</f>
        <v>121032</v>
      </c>
      <c r="G10" s="39">
        <f>(SQRT((G8/1.645)^2+(G13/1.645)^2*1.645))</f>
        <v>9599.8590880971769</v>
      </c>
      <c r="H10" s="40">
        <f>F10/$F$10</f>
        <v>1</v>
      </c>
      <c r="I10" s="9"/>
      <c r="J10" s="39">
        <f>B10-F10</f>
        <v>-5818</v>
      </c>
      <c r="K10" s="41">
        <f>(SQRT((C10/1.645)^2+(G10/1.645)^2))*1.645</f>
        <v>13918.757084149613</v>
      </c>
    </row>
    <row r="11" spans="1:11" ht="12.75" customHeight="1" x14ac:dyDescent="0.2">
      <c r="A11" s="46"/>
      <c r="B11" s="36"/>
      <c r="C11" s="36"/>
      <c r="D11" s="51"/>
      <c r="E11" s="52"/>
      <c r="F11" s="37"/>
      <c r="G11" s="36"/>
      <c r="H11" s="10"/>
      <c r="I11" s="9"/>
      <c r="J11"/>
      <c r="K11" s="41"/>
    </row>
    <row r="12" spans="1:11" x14ac:dyDescent="0.2">
      <c r="A12" s="47" t="s">
        <v>73</v>
      </c>
      <c r="B12" s="54">
        <f>SUM(B13:B18)</f>
        <v>236463</v>
      </c>
      <c r="C12" s="53">
        <f>(SQRT((C13/1.645)^2+(C14/1.645)^2+(C15/1.645)^2+(C16/1.645)^2+(C17/1.645)^2+(C18/1.645)^2)*1.645)</f>
        <v>3023.5950456368987</v>
      </c>
      <c r="D12" s="55" t="s">
        <v>71</v>
      </c>
      <c r="E12" s="56" t="s">
        <v>71</v>
      </c>
      <c r="F12" s="54">
        <f>SUM(F13:F18)</f>
        <v>222323</v>
      </c>
      <c r="G12" s="54">
        <f>(SQRT((G13/1.645)^2+(G14/1.645)^2+(G15/1.645)^2+(G16/1.645)^2+(G17/1.645)^2+(G18/1.645)^2)*1.645)</f>
        <v>3064.3457703072604</v>
      </c>
      <c r="H12" s="15" t="s">
        <v>71</v>
      </c>
      <c r="I12" s="14" t="s">
        <v>71</v>
      </c>
      <c r="J12" s="39">
        <f>B12-F12</f>
        <v>14140</v>
      </c>
      <c r="K12" s="41">
        <f t="shared" ref="K12:K18" si="0">(SQRT((C12/1.645)^2+(G12/1.645)^2))*1.645</f>
        <v>4304.9206729044372</v>
      </c>
    </row>
    <row r="13" spans="1:11" x14ac:dyDescent="0.2">
      <c r="A13" s="46" t="s">
        <v>72</v>
      </c>
      <c r="B13" s="57">
        <v>168876</v>
      </c>
      <c r="C13" s="57">
        <v>2488</v>
      </c>
      <c r="D13" s="55" t="s">
        <v>71</v>
      </c>
      <c r="E13" s="56" t="s">
        <v>71</v>
      </c>
      <c r="F13" s="57">
        <v>168876</v>
      </c>
      <c r="G13" s="57">
        <v>2488</v>
      </c>
      <c r="H13" s="15" t="s">
        <v>71</v>
      </c>
      <c r="I13" s="14" t="s">
        <v>71</v>
      </c>
      <c r="J13" s="39">
        <f t="shared" ref="J13:J48" si="1">B13-F13</f>
        <v>0</v>
      </c>
      <c r="K13" s="41">
        <f t="shared" si="0"/>
        <v>3518.5633431842607</v>
      </c>
    </row>
    <row r="14" spans="1:11" x14ac:dyDescent="0.2">
      <c r="A14" s="46" t="s">
        <v>70</v>
      </c>
      <c r="B14" s="57">
        <v>24340</v>
      </c>
      <c r="C14" s="57">
        <v>1049</v>
      </c>
      <c r="D14" s="58">
        <f>B14/$B$10</f>
        <v>0.21125904837953721</v>
      </c>
      <c r="E14" s="59">
        <v>2.0601175412228914E-2</v>
      </c>
      <c r="F14" s="57">
        <v>12095</v>
      </c>
      <c r="G14" s="57">
        <v>880</v>
      </c>
      <c r="H14" s="40">
        <f>F14/$F$10</f>
        <v>9.9932249322493227E-2</v>
      </c>
      <c r="I14" s="12">
        <v>5.6729581794351435E-3</v>
      </c>
      <c r="J14" s="39">
        <f t="shared" si="1"/>
        <v>12245</v>
      </c>
      <c r="K14" s="41">
        <f t="shared" si="0"/>
        <v>1369.2337273088185</v>
      </c>
    </row>
    <row r="15" spans="1:11" x14ac:dyDescent="0.2">
      <c r="A15" s="46" t="s">
        <v>69</v>
      </c>
      <c r="B15" s="57">
        <v>5049</v>
      </c>
      <c r="C15" s="57">
        <v>460</v>
      </c>
      <c r="D15" s="58">
        <f>B15/$B$10</f>
        <v>4.3822799312583538E-2</v>
      </c>
      <c r="E15" s="59">
        <v>1.1159991448957849E-3</v>
      </c>
      <c r="F15" s="57">
        <v>272</v>
      </c>
      <c r="G15" s="57">
        <v>110</v>
      </c>
      <c r="H15" s="40">
        <f t="shared" ref="H15:H18" si="2">F15/$F$10</f>
        <v>2.2473395465661974E-3</v>
      </c>
      <c r="I15" s="12">
        <v>1.6322054038664536E-3</v>
      </c>
      <c r="J15" s="39">
        <f t="shared" si="1"/>
        <v>4777</v>
      </c>
      <c r="K15" s="41">
        <f t="shared" si="0"/>
        <v>472.96934361541872</v>
      </c>
    </row>
    <row r="16" spans="1:11" x14ac:dyDescent="0.2">
      <c r="A16" s="46" t="s">
        <v>68</v>
      </c>
      <c r="B16" s="57">
        <v>3420</v>
      </c>
      <c r="C16" s="57">
        <v>367</v>
      </c>
      <c r="D16" s="58">
        <f>B16/$B$10</f>
        <v>2.9683892582498653E-2</v>
      </c>
      <c r="E16" s="59">
        <v>1.8450484064144871E-3</v>
      </c>
      <c r="F16" s="57">
        <v>845</v>
      </c>
      <c r="G16" s="57">
        <v>243</v>
      </c>
      <c r="H16" s="40">
        <f t="shared" si="2"/>
        <v>6.9816246942957239E-3</v>
      </c>
      <c r="I16" s="12">
        <v>2.2408444879222357E-3</v>
      </c>
      <c r="J16" s="39">
        <f t="shared" si="1"/>
        <v>2575</v>
      </c>
      <c r="K16" s="41">
        <f t="shared" si="0"/>
        <v>440.15679024638479</v>
      </c>
    </row>
    <row r="17" spans="1:11" x14ac:dyDescent="0.2">
      <c r="A17" s="46" t="s">
        <v>67</v>
      </c>
      <c r="B17" s="57">
        <v>17598</v>
      </c>
      <c r="C17" s="57">
        <v>877</v>
      </c>
      <c r="D17" s="58">
        <f>B17/$B$10</f>
        <v>0.15274185428854131</v>
      </c>
      <c r="E17" s="59">
        <v>1.5377346113056873E-2</v>
      </c>
      <c r="F17" s="57">
        <v>18565</v>
      </c>
      <c r="G17" s="57">
        <v>1079</v>
      </c>
      <c r="H17" s="40">
        <f t="shared" si="2"/>
        <v>0.15338918633088769</v>
      </c>
      <c r="I17" s="12">
        <v>7.2995108731905706E-3</v>
      </c>
      <c r="J17" s="39">
        <f t="shared" si="1"/>
        <v>-967</v>
      </c>
      <c r="K17" s="41">
        <f t="shared" si="0"/>
        <v>1390.4567594858893</v>
      </c>
    </row>
    <row r="18" spans="1:11" x14ac:dyDescent="0.2">
      <c r="A18" s="46" t="s">
        <v>66</v>
      </c>
      <c r="B18" s="57">
        <v>17180</v>
      </c>
      <c r="C18" s="57">
        <v>858</v>
      </c>
      <c r="D18" s="58">
        <f>B18/$B$10</f>
        <v>0.1491138229729026</v>
      </c>
      <c r="E18" s="59">
        <v>1.5019966250911423E-2</v>
      </c>
      <c r="F18" s="57">
        <v>21670</v>
      </c>
      <c r="G18" s="57">
        <v>1091</v>
      </c>
      <c r="H18" s="40">
        <f t="shared" si="2"/>
        <v>0.17904355872827021</v>
      </c>
      <c r="I18" s="12">
        <v>6.6682950426566086E-3</v>
      </c>
      <c r="J18" s="39">
        <f t="shared" si="1"/>
        <v>-4490</v>
      </c>
      <c r="K18" s="41">
        <f t="shared" si="0"/>
        <v>1387.9643367176261</v>
      </c>
    </row>
    <row r="19" spans="1:11" ht="12.75" customHeight="1" x14ac:dyDescent="0.2">
      <c r="A19" s="46"/>
      <c r="B19" s="36"/>
      <c r="C19" s="36"/>
      <c r="D19" s="58"/>
      <c r="E19" s="59"/>
      <c r="F19" s="37"/>
      <c r="G19" s="36"/>
      <c r="H19" s="40"/>
      <c r="I19" s="12"/>
      <c r="J19"/>
      <c r="K19" s="41"/>
    </row>
    <row r="20" spans="1:11" x14ac:dyDescent="0.2">
      <c r="A20" s="47" t="s">
        <v>65</v>
      </c>
      <c r="B20" s="60">
        <f>SUM(B21:B23)</f>
        <v>23042</v>
      </c>
      <c r="C20" s="60">
        <f>(SQRT((C21/1.645)^2+(C22/1.645)^2+(C23/1.645)^2)*1.645)</f>
        <v>1052.3692317813172</v>
      </c>
      <c r="D20" s="58">
        <f>B20/$B$10</f>
        <v>0.19999305639939591</v>
      </c>
      <c r="E20" s="59">
        <v>1.9735472899609117E-2</v>
      </c>
      <c r="F20" s="60">
        <f>SUM(F21:F23)</f>
        <v>36400</v>
      </c>
      <c r="G20" s="60">
        <f>(SQRT((G21/1.645)^2+(G22/1.645)^2+(G23/1.645)^2)*1.645)</f>
        <v>1502.3321869679819</v>
      </c>
      <c r="H20" s="40">
        <f>F20/$F$10</f>
        <v>0.30074690990812347</v>
      </c>
      <c r="I20" s="12">
        <v>5.1646271165153379E-3</v>
      </c>
      <c r="J20" s="39">
        <f t="shared" si="1"/>
        <v>-13358</v>
      </c>
      <c r="K20" s="41">
        <f>(SQRT((C20/1.645)^2+(G20/1.645)^2))*1.645</f>
        <v>1834.2527088708357</v>
      </c>
    </row>
    <row r="21" spans="1:11" x14ac:dyDescent="0.2">
      <c r="A21" s="46" t="s">
        <v>37</v>
      </c>
      <c r="B21" s="57">
        <v>1718</v>
      </c>
      <c r="C21" s="57">
        <v>279</v>
      </c>
      <c r="D21" s="58">
        <f>B21/$B$10</f>
        <v>1.4911382297290259E-2</v>
      </c>
      <c r="E21" s="59">
        <v>2.0402546658146296E-3</v>
      </c>
      <c r="F21" s="57">
        <v>331</v>
      </c>
      <c r="G21" s="57">
        <v>127</v>
      </c>
      <c r="H21" s="40">
        <f t="shared" ref="H21:H23" si="3">F21/$F$10</f>
        <v>2.7348139335051885E-3</v>
      </c>
      <c r="I21" s="12">
        <v>9.6418664506449923E-4</v>
      </c>
      <c r="J21" s="39">
        <f t="shared" si="1"/>
        <v>1387</v>
      </c>
      <c r="K21" s="41">
        <f t="shared" ref="K21:K23" si="4">(SQRT((C21/1.645)^2+(G21/1.645)^2))*1.645</f>
        <v>306.54526582545685</v>
      </c>
    </row>
    <row r="22" spans="1:11" x14ac:dyDescent="0.2">
      <c r="A22" s="46" t="s">
        <v>64</v>
      </c>
      <c r="B22" s="57">
        <v>5249</v>
      </c>
      <c r="C22" s="57">
        <v>578</v>
      </c>
      <c r="D22" s="58">
        <f>B22/$B$10</f>
        <v>4.5558699463606855E-2</v>
      </c>
      <c r="E22" s="59">
        <v>3.0471903561514486E-3</v>
      </c>
      <c r="F22" s="57">
        <v>8142</v>
      </c>
      <c r="G22" s="57">
        <v>632</v>
      </c>
      <c r="H22" s="40">
        <f t="shared" si="3"/>
        <v>6.7271465397580804E-2</v>
      </c>
      <c r="I22" s="12">
        <v>4.0385254439754634E-3</v>
      </c>
      <c r="J22" s="39">
        <f t="shared" si="1"/>
        <v>-2893</v>
      </c>
      <c r="K22" s="41">
        <f t="shared" si="4"/>
        <v>856.45081586743788</v>
      </c>
    </row>
    <row r="23" spans="1:11" x14ac:dyDescent="0.2">
      <c r="A23" s="46" t="s">
        <v>63</v>
      </c>
      <c r="B23" s="57">
        <v>16075</v>
      </c>
      <c r="C23" s="57">
        <v>834</v>
      </c>
      <c r="D23" s="58">
        <f>B23/$B$10</f>
        <v>0.1395229746384988</v>
      </c>
      <c r="E23" s="59">
        <v>1.4190047764076175E-2</v>
      </c>
      <c r="F23" s="57">
        <v>27927</v>
      </c>
      <c r="G23" s="57">
        <v>1357</v>
      </c>
      <c r="H23" s="40">
        <f t="shared" si="3"/>
        <v>0.23074063057703748</v>
      </c>
      <c r="I23" s="12">
        <v>7.3689268859696956E-3</v>
      </c>
      <c r="J23" s="39">
        <f t="shared" si="1"/>
        <v>-11852</v>
      </c>
      <c r="K23" s="41">
        <f t="shared" si="4"/>
        <v>1592.7978528363226</v>
      </c>
    </row>
    <row r="24" spans="1:11" ht="12.75" customHeight="1" x14ac:dyDescent="0.2">
      <c r="A24" s="46"/>
      <c r="B24" s="36"/>
      <c r="C24" s="36"/>
      <c r="D24" s="58"/>
      <c r="E24" s="59"/>
      <c r="F24" s="37"/>
      <c r="G24" s="36"/>
      <c r="H24" s="40"/>
      <c r="I24" s="12"/>
      <c r="J24"/>
      <c r="K24" s="41"/>
    </row>
    <row r="25" spans="1:11" x14ac:dyDescent="0.2">
      <c r="A25" s="47" t="s">
        <v>62</v>
      </c>
      <c r="B25" s="60">
        <f>SUM(B26:B28)</f>
        <v>4660</v>
      </c>
      <c r="C25" s="60">
        <f>(SQRT((C26/1.645)^2+(C27/1.645)^2+(C28/1.645)^2)*1.645)</f>
        <v>477.07965791888461</v>
      </c>
      <c r="D25" s="58">
        <f>B25/$B$10</f>
        <v>4.0446473518843194E-2</v>
      </c>
      <c r="E25" s="59">
        <v>2.1513525284981611E-3</v>
      </c>
      <c r="F25" s="60">
        <f>SUM(F26:F28)</f>
        <v>2018</v>
      </c>
      <c r="G25" s="60">
        <f>(SQRT((G26/1.645)^2+(G27/1.645)^2+(G28/1.645)^2)*1.645)</f>
        <v>337.28622859523927</v>
      </c>
      <c r="H25" s="40">
        <f>F25/$F$10</f>
        <v>1.6673276488862451E-2</v>
      </c>
      <c r="I25" s="12">
        <v>3.5698160962355651E-3</v>
      </c>
      <c r="J25" s="39">
        <f t="shared" si="1"/>
        <v>2642</v>
      </c>
      <c r="K25" s="41">
        <f t="shared" ref="K25:K28" si="5">(SQRT((C25/1.645)^2+(G25/1.645)^2))*1.645</f>
        <v>584.26620645045011</v>
      </c>
    </row>
    <row r="26" spans="1:11" x14ac:dyDescent="0.2">
      <c r="A26" s="46" t="s">
        <v>61</v>
      </c>
      <c r="B26" s="57">
        <v>2992</v>
      </c>
      <c r="C26" s="57">
        <v>342</v>
      </c>
      <c r="D26" s="58">
        <f>B26/$B$10</f>
        <v>2.5969066259308764E-2</v>
      </c>
      <c r="E26" s="59">
        <v>1.9107310509610346E-3</v>
      </c>
      <c r="F26" s="57">
        <v>1323</v>
      </c>
      <c r="G26" s="57">
        <v>279</v>
      </c>
      <c r="H26" s="40">
        <f t="shared" ref="H26:H28" si="6">F26/$F$10</f>
        <v>1.0930993456276026E-2</v>
      </c>
      <c r="I26" s="12">
        <v>2.8472774400742119E-3</v>
      </c>
      <c r="J26" s="39">
        <f t="shared" si="1"/>
        <v>1669</v>
      </c>
      <c r="K26" s="41">
        <f t="shared" si="5"/>
        <v>441.36719406861226</v>
      </c>
    </row>
    <row r="27" spans="1:11" x14ac:dyDescent="0.2">
      <c r="A27" s="46" t="s">
        <v>60</v>
      </c>
      <c r="B27" s="57">
        <v>1356</v>
      </c>
      <c r="C27" s="57">
        <v>304</v>
      </c>
      <c r="D27" s="58">
        <f>B27/$B$10</f>
        <v>1.1769403023938063E-2</v>
      </c>
      <c r="E27" s="59">
        <v>2.4294233748112415E-3</v>
      </c>
      <c r="F27" s="57">
        <v>440</v>
      </c>
      <c r="G27" s="57">
        <v>161</v>
      </c>
      <c r="H27" s="40">
        <f t="shared" si="6"/>
        <v>3.6354022076806134E-3</v>
      </c>
      <c r="I27" s="12">
        <v>2.0636105966632678E-3</v>
      </c>
      <c r="J27" s="39">
        <f t="shared" si="1"/>
        <v>916</v>
      </c>
      <c r="K27" s="41">
        <f t="shared" si="5"/>
        <v>344.0014534853014</v>
      </c>
    </row>
    <row r="28" spans="1:11" x14ac:dyDescent="0.2">
      <c r="A28" s="46" t="s">
        <v>59</v>
      </c>
      <c r="B28" s="57">
        <v>312</v>
      </c>
      <c r="C28" s="57">
        <v>135</v>
      </c>
      <c r="D28" s="58">
        <f>B28/$B$10</f>
        <v>2.7080042355963683E-3</v>
      </c>
      <c r="E28" s="59">
        <v>1.147537832451745E-3</v>
      </c>
      <c r="F28" s="57">
        <v>255</v>
      </c>
      <c r="G28" s="57">
        <v>100</v>
      </c>
      <c r="H28" s="40">
        <f t="shared" si="6"/>
        <v>2.1068808249058101E-3</v>
      </c>
      <c r="I28" s="12">
        <v>7.6583168455446337E-4</v>
      </c>
      <c r="J28" s="39">
        <f t="shared" si="1"/>
        <v>57</v>
      </c>
      <c r="K28" s="41">
        <f t="shared" si="5"/>
        <v>168.00297616411441</v>
      </c>
    </row>
    <row r="29" spans="1:11" ht="12.75" customHeight="1" x14ac:dyDescent="0.2">
      <c r="A29" s="46"/>
      <c r="B29" s="36"/>
      <c r="C29" s="36"/>
      <c r="D29" s="58"/>
      <c r="E29" s="59"/>
      <c r="F29" s="37"/>
      <c r="G29" s="36"/>
      <c r="H29" s="40"/>
      <c r="I29" s="12"/>
      <c r="J29"/>
      <c r="K29" s="41"/>
    </row>
    <row r="30" spans="1:11" x14ac:dyDescent="0.2">
      <c r="A30" s="47" t="s">
        <v>58</v>
      </c>
      <c r="B30" s="60">
        <f>SUM(B31:B33)</f>
        <v>272</v>
      </c>
      <c r="C30" s="60">
        <f>(SQRT((C31/1.645)^2+(C32/1.645)^2+(C33/1.645)^2)*1.645)</f>
        <v>91.695147090781205</v>
      </c>
      <c r="D30" s="58">
        <f>B30/$B$10</f>
        <v>2.3608242053917059E-3</v>
      </c>
      <c r="E30" s="59">
        <v>7.6860767109311731E-4</v>
      </c>
      <c r="F30" s="60">
        <f>SUM(F31:F33)</f>
        <v>91</v>
      </c>
      <c r="G30" s="60">
        <f>(SQRT((G31/1.645)^2+(G32/1.645)^2+(G33/1.645)^2)*1.645)</f>
        <v>51</v>
      </c>
      <c r="H30" s="40">
        <f>F30/$F$10</f>
        <v>7.5186727477030864E-4</v>
      </c>
      <c r="I30" s="12">
        <v>7.2632706622639386E-4</v>
      </c>
      <c r="J30" s="39">
        <f t="shared" si="1"/>
        <v>181</v>
      </c>
      <c r="K30" s="41">
        <f t="shared" ref="K30:K33" si="7">(SQRT((C30/1.645)^2+(G30/1.645)^2))*1.645</f>
        <v>104.92378186092988</v>
      </c>
    </row>
    <row r="31" spans="1:11" x14ac:dyDescent="0.2">
      <c r="A31" s="46" t="s">
        <v>57</v>
      </c>
      <c r="B31" s="57">
        <v>27</v>
      </c>
      <c r="C31" s="57">
        <v>26</v>
      </c>
      <c r="D31" s="58">
        <f>B31/$B$10</f>
        <v>2.3434652038814728E-4</v>
      </c>
      <c r="E31" s="59">
        <v>2.2473399768931538E-4</v>
      </c>
      <c r="F31" s="37">
        <v>0</v>
      </c>
      <c r="G31" s="36">
        <v>0</v>
      </c>
      <c r="H31" s="40">
        <f t="shared" ref="H31:H33" si="8">F31/$F$10</f>
        <v>0</v>
      </c>
      <c r="I31" s="12">
        <v>0</v>
      </c>
      <c r="J31" s="39">
        <f t="shared" si="1"/>
        <v>27</v>
      </c>
      <c r="K31" s="41">
        <f t="shared" si="7"/>
        <v>26</v>
      </c>
    </row>
    <row r="32" spans="1:11" x14ac:dyDescent="0.2">
      <c r="A32" s="46" t="s">
        <v>56</v>
      </c>
      <c r="B32" s="57">
        <v>31</v>
      </c>
      <c r="C32" s="57">
        <v>26</v>
      </c>
      <c r="D32" s="58">
        <f>B32/$B$10</f>
        <v>2.6906452340861355E-4</v>
      </c>
      <c r="E32" s="59">
        <v>2.2443625528523612E-4</v>
      </c>
      <c r="F32" s="37">
        <v>0</v>
      </c>
      <c r="G32" s="36">
        <v>0</v>
      </c>
      <c r="H32" s="40">
        <f t="shared" si="8"/>
        <v>0</v>
      </c>
      <c r="I32" s="12">
        <v>0</v>
      </c>
      <c r="J32" s="39">
        <f t="shared" si="1"/>
        <v>31</v>
      </c>
      <c r="K32" s="41">
        <f t="shared" si="7"/>
        <v>26</v>
      </c>
    </row>
    <row r="33" spans="1:11" x14ac:dyDescent="0.2">
      <c r="A33" s="46" t="s">
        <v>55</v>
      </c>
      <c r="B33" s="57">
        <v>214</v>
      </c>
      <c r="C33" s="57">
        <v>84</v>
      </c>
      <c r="D33" s="58">
        <f>B33/$B$10</f>
        <v>1.8574131615949451E-3</v>
      </c>
      <c r="E33" s="59">
        <v>7.1074298717954524E-4</v>
      </c>
      <c r="F33" s="57">
        <v>91</v>
      </c>
      <c r="G33" s="57">
        <v>51</v>
      </c>
      <c r="H33" s="40">
        <f t="shared" si="8"/>
        <v>7.5186727477030864E-4</v>
      </c>
      <c r="I33" s="12">
        <v>7.2632706622639386E-4</v>
      </c>
      <c r="J33" s="39">
        <f t="shared" si="1"/>
        <v>123</v>
      </c>
      <c r="K33" s="41">
        <f t="shared" si="7"/>
        <v>98.270036124955197</v>
      </c>
    </row>
    <row r="34" spans="1:11" ht="12.75" customHeight="1" x14ac:dyDescent="0.2">
      <c r="A34" s="46"/>
      <c r="B34" s="36"/>
      <c r="C34" s="36"/>
      <c r="D34" s="58"/>
      <c r="E34" s="59"/>
      <c r="F34" s="37"/>
      <c r="G34" s="36"/>
      <c r="H34" s="40"/>
      <c r="I34" s="12"/>
      <c r="J34"/>
      <c r="K34" s="41"/>
    </row>
    <row r="35" spans="1:11" x14ac:dyDescent="0.2">
      <c r="A35" s="47" t="s">
        <v>54</v>
      </c>
      <c r="B35" s="53">
        <f>SUM(B36:B40)</f>
        <v>7809</v>
      </c>
      <c r="C35" s="60">
        <f>(SQRT((C36/1.645)^2+(C37/1.645)^2+(C38/1.645)^2+(C39/1.645)^2+(C40/1.645)^2*1.645))</f>
        <v>314.96709954602511</v>
      </c>
      <c r="D35" s="58">
        <f t="shared" ref="D35:D40" si="9">B35/$B$10</f>
        <v>6.7778221396705265E-2</v>
      </c>
      <c r="E35" s="59">
        <v>6.5288431156596584E-3</v>
      </c>
      <c r="F35" s="54">
        <f>SUM(F36:F40)</f>
        <v>1025</v>
      </c>
      <c r="G35" s="60">
        <f>(SQRT((G36/1.645)^2+(G37/1.645)^2+(G38/1.645)^2+(G39/1.645)^2+(G40/1.645)^2*1.645))</f>
        <v>137.45152700240581</v>
      </c>
      <c r="H35" s="40">
        <f>F35/$F$10</f>
        <v>8.4688346883468827E-3</v>
      </c>
      <c r="I35" s="12">
        <v>2.0698896934216353E-3</v>
      </c>
      <c r="J35" s="39">
        <f t="shared" si="1"/>
        <v>6784</v>
      </c>
      <c r="K35" s="41">
        <f t="shared" ref="K35:K40" si="10">(SQRT((C35/1.645)^2+(G35/1.645)^2))*1.645</f>
        <v>343.65272597744485</v>
      </c>
    </row>
    <row r="36" spans="1:11" x14ac:dyDescent="0.2">
      <c r="A36" s="46" t="s">
        <v>53</v>
      </c>
      <c r="B36" s="57">
        <v>1030</v>
      </c>
      <c r="C36" s="57">
        <v>228</v>
      </c>
      <c r="D36" s="58">
        <f t="shared" si="9"/>
        <v>8.9398857777700635E-3</v>
      </c>
      <c r="E36" s="59">
        <v>1.8178531581501992E-3</v>
      </c>
      <c r="F36" s="57">
        <v>16</v>
      </c>
      <c r="G36" s="57">
        <v>19</v>
      </c>
      <c r="H36" s="40">
        <f t="shared" ref="H36:H40" si="11">F36/$F$10</f>
        <v>1.3219644391565866E-4</v>
      </c>
      <c r="I36" s="12">
        <v>0</v>
      </c>
      <c r="J36" s="39">
        <f t="shared" si="1"/>
        <v>1014</v>
      </c>
      <c r="K36" s="41">
        <f t="shared" si="10"/>
        <v>228.79029699705362</v>
      </c>
    </row>
    <row r="37" spans="1:11" x14ac:dyDescent="0.2">
      <c r="A37" s="46" t="s">
        <v>52</v>
      </c>
      <c r="B37" s="57">
        <v>316</v>
      </c>
      <c r="C37" s="57">
        <v>102</v>
      </c>
      <c r="D37" s="58">
        <f t="shared" si="9"/>
        <v>2.7427222386168346E-3</v>
      </c>
      <c r="E37" s="59">
        <v>8.5217949933262375E-4</v>
      </c>
      <c r="F37" s="57">
        <v>79</v>
      </c>
      <c r="G37" s="57">
        <v>90</v>
      </c>
      <c r="H37" s="40">
        <f t="shared" si="11"/>
        <v>6.5271994183356465E-4</v>
      </c>
      <c r="I37" s="12">
        <v>5.509018415673783E-4</v>
      </c>
      <c r="J37" s="39">
        <f t="shared" si="1"/>
        <v>237</v>
      </c>
      <c r="K37" s="41">
        <f t="shared" si="10"/>
        <v>136.02940858505562</v>
      </c>
    </row>
    <row r="38" spans="1:11" x14ac:dyDescent="0.2">
      <c r="A38" s="46" t="s">
        <v>51</v>
      </c>
      <c r="B38" s="57">
        <v>112</v>
      </c>
      <c r="C38" s="57">
        <v>71</v>
      </c>
      <c r="D38" s="58">
        <f t="shared" si="9"/>
        <v>9.7210408457305538E-4</v>
      </c>
      <c r="E38" s="59">
        <v>6.1034934827735199E-4</v>
      </c>
      <c r="F38" s="57">
        <v>87</v>
      </c>
      <c r="G38" s="57">
        <v>89</v>
      </c>
      <c r="H38" s="40">
        <f t="shared" si="11"/>
        <v>7.1881816379139405E-4</v>
      </c>
      <c r="I38" s="12">
        <v>6.1746826754266199E-4</v>
      </c>
      <c r="J38" s="39">
        <f t="shared" si="1"/>
        <v>25</v>
      </c>
      <c r="K38" s="41">
        <f t="shared" si="10"/>
        <v>113.85077953180645</v>
      </c>
    </row>
    <row r="39" spans="1:11" x14ac:dyDescent="0.2">
      <c r="A39" s="46" t="s">
        <v>50</v>
      </c>
      <c r="B39" s="57">
        <v>5817</v>
      </c>
      <c r="C39" s="57">
        <v>426</v>
      </c>
      <c r="D39" s="58">
        <f t="shared" si="9"/>
        <v>5.0488655892513064E-2</v>
      </c>
      <c r="E39" s="59">
        <v>5.759945933380391E-3</v>
      </c>
      <c r="F39" s="57">
        <v>758</v>
      </c>
      <c r="G39" s="57">
        <v>172</v>
      </c>
      <c r="H39" s="40">
        <f t="shared" si="11"/>
        <v>6.2628065305043298E-3</v>
      </c>
      <c r="I39" s="12">
        <v>1.8054341416897655E-3</v>
      </c>
      <c r="J39" s="39">
        <f t="shared" si="1"/>
        <v>5059</v>
      </c>
      <c r="K39" s="41">
        <f t="shared" si="10"/>
        <v>459.41266852362696</v>
      </c>
    </row>
    <row r="40" spans="1:11" x14ac:dyDescent="0.2">
      <c r="A40" s="46" t="s">
        <v>49</v>
      </c>
      <c r="B40" s="57">
        <v>534</v>
      </c>
      <c r="C40" s="57">
        <v>109</v>
      </c>
      <c r="D40" s="58">
        <f t="shared" si="9"/>
        <v>4.6348534032322457E-3</v>
      </c>
      <c r="E40" s="59">
        <v>8.5478718655542386E-4</v>
      </c>
      <c r="F40" s="57">
        <v>85</v>
      </c>
      <c r="G40" s="57">
        <v>56</v>
      </c>
      <c r="H40" s="40">
        <f t="shared" si="11"/>
        <v>7.022936083019367E-4</v>
      </c>
      <c r="I40" s="12">
        <v>6.2458711786021206E-4</v>
      </c>
      <c r="J40" s="39">
        <f t="shared" si="1"/>
        <v>449</v>
      </c>
      <c r="K40" s="41">
        <f t="shared" si="10"/>
        <v>122.54386969571345</v>
      </c>
    </row>
    <row r="41" spans="1:11" ht="12.75" customHeight="1" x14ac:dyDescent="0.2">
      <c r="A41" s="46"/>
      <c r="B41" s="36"/>
      <c r="C41" s="36"/>
      <c r="D41" s="58"/>
      <c r="E41" s="59"/>
      <c r="F41" s="37"/>
      <c r="G41" s="36"/>
      <c r="H41" s="40"/>
      <c r="I41" s="12"/>
      <c r="J41"/>
      <c r="K41" s="41"/>
    </row>
    <row r="42" spans="1:11" x14ac:dyDescent="0.2">
      <c r="A42" s="47" t="s">
        <v>48</v>
      </c>
      <c r="B42" s="60">
        <f>SUM(B43:B46)</f>
        <v>444</v>
      </c>
      <c r="C42" s="60">
        <f>(SQRT((C43/1.645)^2+(C44/1.645)^2+(C45/1.645)^2+(C46/1.645)^2*1.645))</f>
        <v>86.647200554002268</v>
      </c>
      <c r="D42" s="58">
        <f>B42/$B$10</f>
        <v>3.8536983352717553E-3</v>
      </c>
      <c r="E42" s="59">
        <v>6.7226951540814278E-4</v>
      </c>
      <c r="F42" s="60">
        <f>SUM(F43:F46)</f>
        <v>199</v>
      </c>
      <c r="G42" s="60">
        <f>(SQRT((G43/1.645)^2+(G44/1.645)^2+(G45/1.645)^2+(G46/1.645)^2*1.645))</f>
        <v>75.222357102807479</v>
      </c>
      <c r="H42" s="40">
        <f>F42/$F$10</f>
        <v>1.6441932712010048E-3</v>
      </c>
      <c r="I42" s="12">
        <v>1.0018716211756013E-3</v>
      </c>
      <c r="J42" s="39">
        <f t="shared" si="1"/>
        <v>245</v>
      </c>
      <c r="K42" s="41">
        <f t="shared" ref="K42:K46" si="12">(SQRT((C42/1.645)^2+(G42/1.645)^2))*1.645</f>
        <v>114.74380319628499</v>
      </c>
    </row>
    <row r="43" spans="1:11" x14ac:dyDescent="0.2">
      <c r="A43" s="46" t="s">
        <v>47</v>
      </c>
      <c r="B43" s="57">
        <v>228</v>
      </c>
      <c r="C43" s="57">
        <v>101</v>
      </c>
      <c r="D43" s="58">
        <f>B43/$B$10</f>
        <v>1.9789261721665768E-3</v>
      </c>
      <c r="E43" s="59">
        <v>8.5936784662143538E-4</v>
      </c>
      <c r="F43" s="57">
        <v>107</v>
      </c>
      <c r="G43" s="57">
        <v>104</v>
      </c>
      <c r="H43" s="40">
        <f t="shared" ref="H43:H46" si="13">F43/$F$10</f>
        <v>8.8406371868596733E-4</v>
      </c>
      <c r="I43" s="12">
        <v>8.9319307830709922E-4</v>
      </c>
      <c r="J43" s="39">
        <f t="shared" si="1"/>
        <v>121</v>
      </c>
      <c r="K43" s="41">
        <f t="shared" si="12"/>
        <v>144.97241116847025</v>
      </c>
    </row>
    <row r="44" spans="1:11" x14ac:dyDescent="0.2">
      <c r="A44" s="46" t="s">
        <v>8</v>
      </c>
      <c r="B44" s="36">
        <v>0</v>
      </c>
      <c r="C44" s="36">
        <v>0</v>
      </c>
      <c r="D44" s="58">
        <f>B44/$B$10</f>
        <v>0</v>
      </c>
      <c r="E44" s="59">
        <v>0</v>
      </c>
      <c r="F44" s="57">
        <v>38</v>
      </c>
      <c r="G44" s="57">
        <v>37</v>
      </c>
      <c r="H44" s="40">
        <f t="shared" si="13"/>
        <v>3.1396655429968931E-4</v>
      </c>
      <c r="I44" s="12">
        <v>1.9200499482813517E-4</v>
      </c>
      <c r="J44" s="39">
        <f t="shared" si="1"/>
        <v>-38</v>
      </c>
      <c r="K44" s="41">
        <f t="shared" si="12"/>
        <v>37</v>
      </c>
    </row>
    <row r="45" spans="1:11" x14ac:dyDescent="0.2">
      <c r="A45" s="46" t="s">
        <v>46</v>
      </c>
      <c r="B45" s="57">
        <v>173</v>
      </c>
      <c r="C45" s="57">
        <v>90</v>
      </c>
      <c r="D45" s="58">
        <f>B45/$B$10</f>
        <v>1.5015536306351659E-3</v>
      </c>
      <c r="E45" s="59">
        <v>7.7003284784066262E-4</v>
      </c>
      <c r="F45" s="57">
        <v>10</v>
      </c>
      <c r="G45" s="57">
        <v>15</v>
      </c>
      <c r="H45" s="40">
        <f t="shared" si="13"/>
        <v>8.2622777447286666E-5</v>
      </c>
      <c r="I45" s="12">
        <v>3.4199091670309676E-4</v>
      </c>
      <c r="J45" s="39">
        <f t="shared" si="1"/>
        <v>163</v>
      </c>
      <c r="K45" s="41">
        <f t="shared" si="12"/>
        <v>91.241437954473298</v>
      </c>
    </row>
    <row r="46" spans="1:11" x14ac:dyDescent="0.2">
      <c r="A46" s="46" t="s">
        <v>45</v>
      </c>
      <c r="B46" s="36">
        <v>43</v>
      </c>
      <c r="C46" s="36">
        <v>35</v>
      </c>
      <c r="D46" s="58">
        <f>B46/$B$10</f>
        <v>3.7321853247001234E-4</v>
      </c>
      <c r="E46" s="59">
        <v>3.020231154812159E-4</v>
      </c>
      <c r="F46" s="37">
        <v>44</v>
      </c>
      <c r="G46" s="36">
        <v>42</v>
      </c>
      <c r="H46" s="40">
        <f t="shared" si="13"/>
        <v>3.6354022076806136E-4</v>
      </c>
      <c r="I46" s="12">
        <v>2.3371456581298988E-4</v>
      </c>
      <c r="J46" s="39">
        <f t="shared" si="1"/>
        <v>-1</v>
      </c>
      <c r="K46" s="41">
        <f t="shared" si="12"/>
        <v>54.671747731346578</v>
      </c>
    </row>
    <row r="47" spans="1:11" ht="12.75" customHeight="1" x14ac:dyDescent="0.2">
      <c r="A47" s="46"/>
      <c r="B47" s="36"/>
      <c r="C47" s="36"/>
      <c r="D47" s="51"/>
      <c r="E47" s="59"/>
      <c r="F47" s="37"/>
      <c r="G47" s="36"/>
      <c r="H47" s="10"/>
      <c r="I47" s="9"/>
      <c r="J47"/>
      <c r="K47" s="41"/>
    </row>
    <row r="48" spans="1:11" x14ac:dyDescent="0.2">
      <c r="A48" s="47" t="s">
        <v>44</v>
      </c>
      <c r="B48" s="60">
        <f>B50+B52+B69+B79+B92</f>
        <v>9364</v>
      </c>
      <c r="C48" s="60">
        <f>(SQRT((C50/1.645)^2+(C52/1.645)^2+(C69/1.645)^2+(C79/1.645)^2+(C92/1.645)^2*1.645))</f>
        <v>1432.7483552672381</v>
      </c>
      <c r="D48" s="58">
        <f>B48/$B$10</f>
        <v>8.1274845070911525E-2</v>
      </c>
      <c r="E48" s="59">
        <v>1.0202779015075032E-2</v>
      </c>
      <c r="F48" s="60">
        <f>F50+F52+F69+F79+F92</f>
        <v>25547</v>
      </c>
      <c r="G48" s="60">
        <f>(SQRT((G50/1.645)^2+(G52/1.645)^2+(G69/1.645)^2+(G79/1.645)^2+(G92/1.645)^2*1.645))</f>
        <v>1379.2202001865869</v>
      </c>
      <c r="H48" s="40">
        <f>F48/$F$10</f>
        <v>0.21107640954458326</v>
      </c>
      <c r="I48" s="9"/>
      <c r="J48" s="39">
        <f t="shared" si="1"/>
        <v>-16183</v>
      </c>
      <c r="K48" s="41">
        <f>(SQRT((C48/1.645)^2+(G48/1.645)^2))*1.645</f>
        <v>1988.7222556515287</v>
      </c>
    </row>
    <row r="49" spans="1:11" ht="12.75" customHeight="1" x14ac:dyDescent="0.2">
      <c r="A49" s="46"/>
      <c r="B49" s="36"/>
      <c r="C49" s="36"/>
      <c r="D49" s="51"/>
      <c r="E49" s="59"/>
      <c r="F49" s="37"/>
      <c r="G49" s="36"/>
      <c r="H49" s="10"/>
      <c r="I49" s="9"/>
      <c r="J49"/>
      <c r="K49" s="41"/>
    </row>
    <row r="50" spans="1:11" x14ac:dyDescent="0.2">
      <c r="A50" s="47" t="s">
        <v>43</v>
      </c>
      <c r="B50" s="57">
        <v>1290</v>
      </c>
      <c r="C50" s="57">
        <v>219</v>
      </c>
      <c r="D50" s="58">
        <f>B50/$B$10</f>
        <v>1.119655597410037E-2</v>
      </c>
      <c r="E50" s="59">
        <v>1.6290507097070802E-3</v>
      </c>
      <c r="F50" s="57">
        <v>18474</v>
      </c>
      <c r="G50" s="57">
        <v>1119</v>
      </c>
      <c r="H50" s="40">
        <f>F50/$F$10</f>
        <v>0.15263731905611738</v>
      </c>
      <c r="I50" s="12">
        <v>5.3041890253964262E-3</v>
      </c>
      <c r="J50" s="39">
        <f t="shared" ref="J50" si="14">B50-F50</f>
        <v>-17184</v>
      </c>
      <c r="K50" s="41">
        <f>(SQRT((C50/1.645)^2+(G50/1.645)^2))*1.645</f>
        <v>1140.2289243831697</v>
      </c>
    </row>
    <row r="51" spans="1:11" ht="12.75" customHeight="1" x14ac:dyDescent="0.2">
      <c r="A51" s="46"/>
      <c r="B51" s="36"/>
      <c r="C51" s="36"/>
      <c r="D51" s="51"/>
      <c r="E51" s="59"/>
      <c r="F51" s="37"/>
      <c r="G51" s="36"/>
      <c r="H51" s="10"/>
      <c r="I51" s="9"/>
      <c r="J51"/>
      <c r="K51" s="41"/>
    </row>
    <row r="52" spans="1:11" x14ac:dyDescent="0.2">
      <c r="A52" s="47" t="s">
        <v>42</v>
      </c>
      <c r="B52" s="36">
        <v>4932</v>
      </c>
      <c r="C52" s="36">
        <v>2045</v>
      </c>
      <c r="D52" s="58">
        <f>B52/$B$10</f>
        <v>4.2807297724234902E-2</v>
      </c>
      <c r="E52" s="59">
        <v>1.7350088201136839E-2</v>
      </c>
      <c r="F52" s="37">
        <v>6501</v>
      </c>
      <c r="G52" s="36">
        <v>1924</v>
      </c>
      <c r="H52" s="40">
        <f>F52/$F$10</f>
        <v>5.3713067618481061E-2</v>
      </c>
      <c r="I52" s="12">
        <v>4.2912504723303709E-3</v>
      </c>
      <c r="J52" s="39">
        <f t="shared" ref="J52:J67" si="15">B52-F52</f>
        <v>-1569</v>
      </c>
      <c r="K52" s="41">
        <f t="shared" ref="K52:K67" si="16">(SQRT((C52/1.645)^2+(G52/1.645)^2))*1.645</f>
        <v>2807.8107129933101</v>
      </c>
    </row>
    <row r="53" spans="1:11" x14ac:dyDescent="0.2">
      <c r="A53" s="48" t="s">
        <v>41</v>
      </c>
      <c r="B53" s="57">
        <v>3</v>
      </c>
      <c r="C53" s="57">
        <v>4</v>
      </c>
      <c r="D53" s="58">
        <f t="shared" ref="D53:D67" si="17">B53/$B$10</f>
        <v>2.6038502265349697E-5</v>
      </c>
      <c r="E53" s="59">
        <v>3.4643205094969904E-5</v>
      </c>
      <c r="F53" s="37">
        <v>0</v>
      </c>
      <c r="G53" s="36">
        <v>0</v>
      </c>
      <c r="H53" s="40">
        <f t="shared" ref="H53:H67" si="18">F53/$F$10</f>
        <v>0</v>
      </c>
      <c r="I53" s="12">
        <v>0</v>
      </c>
      <c r="J53" s="39">
        <f t="shared" si="15"/>
        <v>3</v>
      </c>
      <c r="K53" s="41">
        <f t="shared" si="16"/>
        <v>4</v>
      </c>
    </row>
    <row r="54" spans="1:11" x14ac:dyDescent="0.2">
      <c r="A54" s="48" t="s">
        <v>40</v>
      </c>
      <c r="B54" s="57">
        <v>483</v>
      </c>
      <c r="C54" s="57">
        <v>131</v>
      </c>
      <c r="D54" s="58">
        <f t="shared" si="17"/>
        <v>4.1921988647213009E-3</v>
      </c>
      <c r="E54" s="59">
        <v>1.0762537431482596E-3</v>
      </c>
      <c r="F54" s="57">
        <v>2103</v>
      </c>
      <c r="G54" s="57">
        <v>330</v>
      </c>
      <c r="H54" s="40">
        <f t="shared" si="18"/>
        <v>1.7375570097164388E-2</v>
      </c>
      <c r="I54" s="12">
        <v>2.7407526695261038E-3</v>
      </c>
      <c r="J54" s="39">
        <f t="shared" si="15"/>
        <v>-1620</v>
      </c>
      <c r="K54" s="41">
        <f t="shared" si="16"/>
        <v>355.0507006048573</v>
      </c>
    </row>
    <row r="55" spans="1:11" x14ac:dyDescent="0.2">
      <c r="A55" s="48" t="s">
        <v>39</v>
      </c>
      <c r="B55" s="57">
        <v>1846</v>
      </c>
      <c r="C55" s="57">
        <v>338</v>
      </c>
      <c r="D55" s="58">
        <f t="shared" si="17"/>
        <v>1.6022358393945179E-2</v>
      </c>
      <c r="E55" s="59">
        <v>2.5772155279922158E-3</v>
      </c>
      <c r="F55" s="57">
        <v>2295</v>
      </c>
      <c r="G55" s="57">
        <v>348</v>
      </c>
      <c r="H55" s="40">
        <f t="shared" si="18"/>
        <v>1.896192742415229E-2</v>
      </c>
      <c r="I55" s="12">
        <v>2.5374226435657407E-3</v>
      </c>
      <c r="J55" s="39">
        <f t="shared" si="15"/>
        <v>-449</v>
      </c>
      <c r="K55" s="41">
        <f t="shared" si="16"/>
        <v>485.12678755146061</v>
      </c>
    </row>
    <row r="56" spans="1:11" x14ac:dyDescent="0.2">
      <c r="A56" s="48" t="s">
        <v>38</v>
      </c>
      <c r="B56" s="57">
        <v>79</v>
      </c>
      <c r="C56" s="57">
        <v>84</v>
      </c>
      <c r="D56" s="58">
        <f t="shared" si="17"/>
        <v>6.8568055965420864E-4</v>
      </c>
      <c r="E56" s="59">
        <v>7.2660662063535168E-4</v>
      </c>
      <c r="F56" s="37">
        <v>0</v>
      </c>
      <c r="G56" s="36">
        <v>0</v>
      </c>
      <c r="H56" s="40">
        <f t="shared" si="18"/>
        <v>0</v>
      </c>
      <c r="I56" s="12">
        <v>0</v>
      </c>
      <c r="J56" s="39">
        <f t="shared" si="15"/>
        <v>79</v>
      </c>
      <c r="K56" s="41">
        <f t="shared" si="16"/>
        <v>84</v>
      </c>
    </row>
    <row r="57" spans="1:11" x14ac:dyDescent="0.2">
      <c r="A57" s="48" t="s">
        <v>37</v>
      </c>
      <c r="B57" s="57">
        <v>9</v>
      </c>
      <c r="C57" s="57">
        <v>16</v>
      </c>
      <c r="D57" s="58">
        <f t="shared" si="17"/>
        <v>7.811550679604909E-5</v>
      </c>
      <c r="E57" s="59">
        <v>1.3870379616064252E-4</v>
      </c>
      <c r="F57" s="37">
        <v>0</v>
      </c>
      <c r="G57" s="36">
        <v>0</v>
      </c>
      <c r="H57" s="40">
        <f t="shared" si="18"/>
        <v>0</v>
      </c>
      <c r="I57" s="12">
        <v>0</v>
      </c>
      <c r="J57" s="39">
        <f t="shared" si="15"/>
        <v>9</v>
      </c>
      <c r="K57" s="41">
        <f t="shared" si="16"/>
        <v>16</v>
      </c>
    </row>
    <row r="58" spans="1:11" x14ac:dyDescent="0.2">
      <c r="A58" s="48" t="s">
        <v>36</v>
      </c>
      <c r="B58" s="57">
        <v>33</v>
      </c>
      <c r="C58" s="57">
        <v>32</v>
      </c>
      <c r="D58" s="58">
        <f t="shared" si="17"/>
        <v>2.8642352491884668E-4</v>
      </c>
      <c r="E58" s="59">
        <v>2.7661161571226721E-4</v>
      </c>
      <c r="F58" s="37">
        <v>0</v>
      </c>
      <c r="G58" s="36">
        <v>0</v>
      </c>
      <c r="H58" s="40">
        <f t="shared" si="18"/>
        <v>0</v>
      </c>
      <c r="I58" s="12">
        <v>1.92048649750262E-4</v>
      </c>
      <c r="J58" s="39">
        <f t="shared" si="15"/>
        <v>33</v>
      </c>
      <c r="K58" s="41">
        <f t="shared" si="16"/>
        <v>32</v>
      </c>
    </row>
    <row r="59" spans="1:11" x14ac:dyDescent="0.2">
      <c r="A59" s="48" t="s">
        <v>35</v>
      </c>
      <c r="B59" s="57">
        <v>421</v>
      </c>
      <c r="C59" s="57">
        <v>135</v>
      </c>
      <c r="D59" s="58">
        <f t="shared" si="17"/>
        <v>3.6540698179040741E-3</v>
      </c>
      <c r="E59" s="59">
        <v>1.1272915478993137E-3</v>
      </c>
      <c r="F59" s="57">
        <v>346</v>
      </c>
      <c r="G59" s="57">
        <v>113</v>
      </c>
      <c r="H59" s="40">
        <f t="shared" si="18"/>
        <v>2.8587480996761189E-3</v>
      </c>
      <c r="I59" s="12">
        <v>1.0056150410547157E-3</v>
      </c>
      <c r="J59" s="39">
        <f t="shared" si="15"/>
        <v>75</v>
      </c>
      <c r="K59" s="41">
        <f t="shared" si="16"/>
        <v>176.05112893702216</v>
      </c>
    </row>
    <row r="60" spans="1:11" x14ac:dyDescent="0.2">
      <c r="A60" s="48" t="s">
        <v>34</v>
      </c>
      <c r="B60" s="57">
        <v>770</v>
      </c>
      <c r="C60" s="57">
        <v>220</v>
      </c>
      <c r="D60" s="58">
        <f t="shared" si="17"/>
        <v>6.6832155814397559E-3</v>
      </c>
      <c r="E60" s="59">
        <v>1.8177936838494784E-3</v>
      </c>
      <c r="F60" s="57">
        <v>152</v>
      </c>
      <c r="G60" s="57">
        <v>73</v>
      </c>
      <c r="H60" s="40">
        <f t="shared" si="18"/>
        <v>1.2558662171987573E-3</v>
      </c>
      <c r="I60" s="12">
        <v>3.251922287396092E-4</v>
      </c>
      <c r="J60" s="39">
        <f t="shared" si="15"/>
        <v>618</v>
      </c>
      <c r="K60" s="41">
        <f t="shared" si="16"/>
        <v>231.79516819813131</v>
      </c>
    </row>
    <row r="61" spans="1:11" x14ac:dyDescent="0.2">
      <c r="A61" s="48" t="s">
        <v>33</v>
      </c>
      <c r="B61" s="57">
        <v>13</v>
      </c>
      <c r="C61" s="57">
        <v>19</v>
      </c>
      <c r="D61" s="58">
        <f t="shared" si="17"/>
        <v>1.1283350981651535E-4</v>
      </c>
      <c r="E61" s="59">
        <v>1.6461487549015755E-4</v>
      </c>
      <c r="F61" s="37">
        <v>0</v>
      </c>
      <c r="G61" s="36">
        <v>0</v>
      </c>
      <c r="H61" s="40">
        <f t="shared" si="18"/>
        <v>0</v>
      </c>
      <c r="I61" s="12">
        <v>0</v>
      </c>
      <c r="J61" s="39">
        <f t="shared" si="15"/>
        <v>13</v>
      </c>
      <c r="K61" s="41">
        <f t="shared" si="16"/>
        <v>19</v>
      </c>
    </row>
    <row r="62" spans="1:11" x14ac:dyDescent="0.2">
      <c r="A62" s="48" t="s">
        <v>32</v>
      </c>
      <c r="B62" s="57">
        <v>207</v>
      </c>
      <c r="C62" s="57">
        <v>121</v>
      </c>
      <c r="D62" s="58">
        <f t="shared" si="17"/>
        <v>1.796656656309129E-3</v>
      </c>
      <c r="E62" s="59">
        <v>1.0383933587570272E-3</v>
      </c>
      <c r="F62" s="57">
        <v>22</v>
      </c>
      <c r="G62" s="57">
        <v>28</v>
      </c>
      <c r="H62" s="40">
        <f t="shared" si="18"/>
        <v>1.8177011038403068E-4</v>
      </c>
      <c r="I62" s="12">
        <v>0</v>
      </c>
      <c r="J62" s="39">
        <f t="shared" si="15"/>
        <v>185</v>
      </c>
      <c r="K62" s="41">
        <f t="shared" si="16"/>
        <v>124.1974234837422</v>
      </c>
    </row>
    <row r="63" spans="1:11" x14ac:dyDescent="0.2">
      <c r="A63" s="48" t="s">
        <v>31</v>
      </c>
      <c r="B63" s="57">
        <v>350</v>
      </c>
      <c r="C63" s="57">
        <v>110</v>
      </c>
      <c r="D63" s="58">
        <f t="shared" si="17"/>
        <v>3.0378252642907981E-3</v>
      </c>
      <c r="E63" s="59">
        <v>9.1701838338937593E-4</v>
      </c>
      <c r="F63" s="57">
        <v>846</v>
      </c>
      <c r="G63" s="57">
        <v>241</v>
      </c>
      <c r="H63" s="40">
        <f t="shared" si="18"/>
        <v>6.9898869720404523E-3</v>
      </c>
      <c r="I63" s="12">
        <v>1.6953369966772951E-3</v>
      </c>
      <c r="J63" s="39">
        <f t="shared" si="15"/>
        <v>-496</v>
      </c>
      <c r="K63" s="41">
        <f t="shared" si="16"/>
        <v>264.91696812397652</v>
      </c>
    </row>
    <row r="64" spans="1:11" x14ac:dyDescent="0.2">
      <c r="A64" s="48" t="s">
        <v>30</v>
      </c>
      <c r="B64" s="57">
        <v>49</v>
      </c>
      <c r="C64" s="57">
        <v>56</v>
      </c>
      <c r="D64" s="58">
        <f t="shared" si="17"/>
        <v>4.2529553700071171E-4</v>
      </c>
      <c r="E64" s="59">
        <v>4.8462617018790521E-4</v>
      </c>
      <c r="F64" s="57">
        <v>222</v>
      </c>
      <c r="G64" s="57">
        <v>155</v>
      </c>
      <c r="H64" s="40">
        <f t="shared" si="18"/>
        <v>1.8342256593297641E-3</v>
      </c>
      <c r="I64" s="12">
        <v>8.0919814347004434E-4</v>
      </c>
      <c r="J64" s="39">
        <f t="shared" si="15"/>
        <v>-173</v>
      </c>
      <c r="K64" s="41">
        <f t="shared" si="16"/>
        <v>164.80594649465777</v>
      </c>
    </row>
    <row r="65" spans="1:11" x14ac:dyDescent="0.2">
      <c r="A65" s="48" t="s">
        <v>29</v>
      </c>
      <c r="B65" s="57">
        <v>59</v>
      </c>
      <c r="C65" s="57">
        <v>51</v>
      </c>
      <c r="D65" s="58">
        <f t="shared" si="17"/>
        <v>5.1209054455187742E-4</v>
      </c>
      <c r="E65" s="59">
        <v>4.4038211651609431E-4</v>
      </c>
      <c r="F65" s="57">
        <v>54</v>
      </c>
      <c r="G65" s="57">
        <v>67</v>
      </c>
      <c r="H65" s="40">
        <f t="shared" si="18"/>
        <v>4.46162998215348E-4</v>
      </c>
      <c r="I65" s="12">
        <v>6.5912815493796711E-4</v>
      </c>
      <c r="J65" s="39">
        <f t="shared" si="15"/>
        <v>5</v>
      </c>
      <c r="K65" s="41">
        <f t="shared" si="16"/>
        <v>84.202137740083529</v>
      </c>
    </row>
    <row r="66" spans="1:11" x14ac:dyDescent="0.2">
      <c r="A66" s="48" t="s">
        <v>28</v>
      </c>
      <c r="B66" s="57">
        <v>58</v>
      </c>
      <c r="C66" s="57">
        <v>68</v>
      </c>
      <c r="D66" s="58">
        <f t="shared" si="17"/>
        <v>5.0341104379676086E-4</v>
      </c>
      <c r="E66" s="59">
        <v>5.8856095359679529E-4</v>
      </c>
      <c r="F66" s="57">
        <v>71</v>
      </c>
      <c r="G66" s="57">
        <v>82</v>
      </c>
      <c r="H66" s="40">
        <f t="shared" si="18"/>
        <v>5.8662171987573536E-4</v>
      </c>
      <c r="I66" s="12">
        <v>8.5950827274056975E-4</v>
      </c>
      <c r="J66" s="39">
        <f t="shared" si="15"/>
        <v>-13</v>
      </c>
      <c r="K66" s="41">
        <f t="shared" si="16"/>
        <v>106.5269918846862</v>
      </c>
    </row>
    <row r="67" spans="1:11" x14ac:dyDescent="0.2">
      <c r="A67" s="48" t="s">
        <v>27</v>
      </c>
      <c r="B67" s="53">
        <v>552</v>
      </c>
      <c r="C67" s="54">
        <v>717.31443593447909</v>
      </c>
      <c r="D67" s="58">
        <f t="shared" si="17"/>
        <v>4.7910844168243443E-3</v>
      </c>
      <c r="E67" s="59">
        <v>6.2118090531317052E-3</v>
      </c>
      <c r="F67" s="54">
        <v>390</v>
      </c>
      <c r="G67" s="54">
        <v>845.84218386174143</v>
      </c>
      <c r="H67" s="40">
        <f t="shared" si="18"/>
        <v>3.2222883204441801E-3</v>
      </c>
      <c r="I67" s="12">
        <v>1.3712194933619224E-3</v>
      </c>
      <c r="J67" s="39">
        <f t="shared" si="15"/>
        <v>162</v>
      </c>
      <c r="K67" s="41">
        <f t="shared" si="16"/>
        <v>1109.0486914468634</v>
      </c>
    </row>
    <row r="68" spans="1:11" ht="12.75" customHeight="1" x14ac:dyDescent="0.2">
      <c r="A68" s="46"/>
      <c r="B68" s="36"/>
      <c r="C68" s="36"/>
      <c r="D68" s="51"/>
      <c r="E68" s="59"/>
      <c r="F68" s="37"/>
      <c r="G68" s="36"/>
      <c r="H68" s="10"/>
      <c r="I68" s="9"/>
      <c r="J68"/>
      <c r="K68" s="41"/>
    </row>
    <row r="69" spans="1:11" x14ac:dyDescent="0.2">
      <c r="A69" s="49" t="s">
        <v>26</v>
      </c>
      <c r="B69" s="36">
        <v>127</v>
      </c>
      <c r="C69" s="36">
        <v>135</v>
      </c>
      <c r="D69" s="58">
        <f>B69/$B$10</f>
        <v>1.1022965958998039E-3</v>
      </c>
      <c r="E69" s="59">
        <v>1.167758401611987E-3</v>
      </c>
      <c r="F69" s="37">
        <v>20</v>
      </c>
      <c r="G69" s="36">
        <v>29</v>
      </c>
      <c r="H69" s="40">
        <f>F69/$F$10</f>
        <v>1.6524555489457333E-4</v>
      </c>
      <c r="I69" s="12">
        <v>1.5029084568070342E-4</v>
      </c>
      <c r="J69" s="39">
        <f t="shared" ref="J69:J97" si="19">B69-F69</f>
        <v>107</v>
      </c>
      <c r="K69" s="41">
        <f t="shared" ref="K69:K77" si="20">(SQRT((C69/1.645)^2+(G69/1.645)^2))*1.645</f>
        <v>138.07968713753664</v>
      </c>
    </row>
    <row r="70" spans="1:11" x14ac:dyDescent="0.2">
      <c r="A70" s="48" t="s">
        <v>25</v>
      </c>
      <c r="B70" s="57">
        <v>54</v>
      </c>
      <c r="C70" s="57">
        <v>43</v>
      </c>
      <c r="D70" s="58">
        <f t="shared" ref="D70:D77" si="21">B70/$B$10</f>
        <v>4.6869304077629457E-4</v>
      </c>
      <c r="E70" s="59">
        <v>3.7095975098187648E-4</v>
      </c>
      <c r="F70" s="37">
        <v>0</v>
      </c>
      <c r="G70" s="36">
        <v>0</v>
      </c>
      <c r="H70" s="40">
        <f t="shared" ref="H70:H77" si="22">F70/$F$10</f>
        <v>0</v>
      </c>
      <c r="I70" s="12">
        <v>0</v>
      </c>
      <c r="J70" s="39">
        <f t="shared" si="19"/>
        <v>54</v>
      </c>
      <c r="K70" s="41">
        <f t="shared" si="20"/>
        <v>43</v>
      </c>
    </row>
    <row r="71" spans="1:11" x14ac:dyDescent="0.2">
      <c r="A71" s="48" t="s">
        <v>24</v>
      </c>
      <c r="B71" s="36">
        <v>0</v>
      </c>
      <c r="C71" s="36">
        <v>0</v>
      </c>
      <c r="D71" s="58">
        <f t="shared" si="21"/>
        <v>0</v>
      </c>
      <c r="E71" s="59">
        <v>0</v>
      </c>
      <c r="F71" s="37">
        <v>0</v>
      </c>
      <c r="G71" s="36">
        <v>0</v>
      </c>
      <c r="H71" s="40">
        <f t="shared" si="22"/>
        <v>0</v>
      </c>
      <c r="I71" s="12">
        <v>0</v>
      </c>
      <c r="J71" s="39">
        <f t="shared" si="19"/>
        <v>0</v>
      </c>
      <c r="K71" s="41">
        <f t="shared" si="20"/>
        <v>0</v>
      </c>
    </row>
    <row r="72" spans="1:11" x14ac:dyDescent="0.2">
      <c r="A72" s="48" t="s">
        <v>23</v>
      </c>
      <c r="B72" s="57">
        <v>12</v>
      </c>
      <c r="C72" s="57">
        <v>18</v>
      </c>
      <c r="D72" s="58">
        <f t="shared" si="21"/>
        <v>1.0415400906139879E-4</v>
      </c>
      <c r="E72" s="59">
        <v>1.5596512564154547E-4</v>
      </c>
      <c r="F72" s="37">
        <v>0</v>
      </c>
      <c r="G72" s="36">
        <v>0</v>
      </c>
      <c r="H72" s="40">
        <f t="shared" si="22"/>
        <v>0</v>
      </c>
      <c r="I72" s="12">
        <v>0</v>
      </c>
      <c r="J72" s="39">
        <f t="shared" si="19"/>
        <v>12</v>
      </c>
      <c r="K72" s="41">
        <f t="shared" si="20"/>
        <v>18</v>
      </c>
    </row>
    <row r="73" spans="1:11" x14ac:dyDescent="0.2">
      <c r="A73" s="48" t="s">
        <v>22</v>
      </c>
      <c r="B73" s="57">
        <v>31</v>
      </c>
      <c r="C73" s="57">
        <v>33</v>
      </c>
      <c r="D73" s="58">
        <f t="shared" si="21"/>
        <v>2.6906452340861355E-4</v>
      </c>
      <c r="E73" s="59">
        <v>2.8545483804507884E-4</v>
      </c>
      <c r="F73" s="37">
        <v>0</v>
      </c>
      <c r="G73" s="36">
        <v>0</v>
      </c>
      <c r="H73" s="40">
        <f t="shared" si="22"/>
        <v>0</v>
      </c>
      <c r="I73" s="12">
        <v>0</v>
      </c>
      <c r="J73" s="39">
        <f t="shared" si="19"/>
        <v>31</v>
      </c>
      <c r="K73" s="41">
        <f t="shared" si="20"/>
        <v>33</v>
      </c>
    </row>
    <row r="74" spans="1:11" x14ac:dyDescent="0.2">
      <c r="A74" s="48" t="s">
        <v>21</v>
      </c>
      <c r="B74" s="36">
        <v>0</v>
      </c>
      <c r="C74" s="36">
        <v>0</v>
      </c>
      <c r="D74" s="58">
        <f t="shared" si="21"/>
        <v>0</v>
      </c>
      <c r="E74" s="59">
        <v>0</v>
      </c>
      <c r="F74" s="37">
        <v>0</v>
      </c>
      <c r="G74" s="36">
        <v>0</v>
      </c>
      <c r="H74" s="40">
        <f t="shared" si="22"/>
        <v>0</v>
      </c>
      <c r="I74" s="12">
        <v>0</v>
      </c>
      <c r="J74" s="39">
        <f t="shared" si="19"/>
        <v>0</v>
      </c>
      <c r="K74" s="41">
        <f t="shared" si="20"/>
        <v>0</v>
      </c>
    </row>
    <row r="75" spans="1:11" x14ac:dyDescent="0.2">
      <c r="A75" s="48" t="s">
        <v>20</v>
      </c>
      <c r="B75" s="57">
        <v>17</v>
      </c>
      <c r="C75" s="57">
        <v>20</v>
      </c>
      <c r="D75" s="58">
        <f t="shared" si="21"/>
        <v>1.4755151283698162E-4</v>
      </c>
      <c r="E75" s="59">
        <v>1.731094986049158E-4</v>
      </c>
      <c r="F75" s="37">
        <v>0</v>
      </c>
      <c r="G75" s="36">
        <v>0</v>
      </c>
      <c r="H75" s="40">
        <f t="shared" si="22"/>
        <v>0</v>
      </c>
      <c r="I75" s="12">
        <v>0</v>
      </c>
      <c r="J75" s="39">
        <f t="shared" si="19"/>
        <v>17</v>
      </c>
      <c r="K75" s="41">
        <f t="shared" si="20"/>
        <v>20</v>
      </c>
    </row>
    <row r="76" spans="1:11" x14ac:dyDescent="0.2">
      <c r="A76" s="48" t="s">
        <v>19</v>
      </c>
      <c r="B76" s="36">
        <v>0</v>
      </c>
      <c r="C76" s="36">
        <v>0</v>
      </c>
      <c r="D76" s="58">
        <f t="shared" si="21"/>
        <v>0</v>
      </c>
      <c r="E76" s="59">
        <v>0</v>
      </c>
      <c r="F76" s="37">
        <v>0</v>
      </c>
      <c r="G76" s="36">
        <v>0</v>
      </c>
      <c r="H76" s="40">
        <f t="shared" si="22"/>
        <v>0</v>
      </c>
      <c r="I76" s="12">
        <v>0</v>
      </c>
      <c r="J76" s="39">
        <f t="shared" si="19"/>
        <v>0</v>
      </c>
      <c r="K76" s="41">
        <f t="shared" si="20"/>
        <v>0</v>
      </c>
    </row>
    <row r="77" spans="1:11" x14ac:dyDescent="0.2">
      <c r="A77" s="48" t="s">
        <v>18</v>
      </c>
      <c r="B77" s="53">
        <v>13</v>
      </c>
      <c r="C77" s="53">
        <v>86.884981440983239</v>
      </c>
      <c r="D77" s="58">
        <f t="shared" si="21"/>
        <v>1.1283350981651535E-4</v>
      </c>
      <c r="E77" s="59">
        <v>7.5405366692990808E-4</v>
      </c>
      <c r="F77" s="54">
        <v>20</v>
      </c>
      <c r="G77" s="53">
        <v>29</v>
      </c>
      <c r="H77" s="40">
        <f t="shared" si="22"/>
        <v>1.6524555489457333E-4</v>
      </c>
      <c r="I77" s="12">
        <v>1.5029084568070342E-4</v>
      </c>
      <c r="J77" s="39">
        <f t="shared" si="19"/>
        <v>-7</v>
      </c>
      <c r="K77" s="41">
        <f t="shared" si="20"/>
        <v>91.5969431804359</v>
      </c>
    </row>
    <row r="78" spans="1:11" ht="12.75" customHeight="1" x14ac:dyDescent="0.2">
      <c r="A78" s="46"/>
      <c r="B78" s="36"/>
      <c r="C78" s="36"/>
      <c r="D78" s="51"/>
      <c r="E78" s="59"/>
      <c r="F78" s="37"/>
      <c r="G78" s="36"/>
      <c r="H78" s="10"/>
      <c r="I78" s="9"/>
      <c r="J78"/>
      <c r="K78" s="41"/>
    </row>
    <row r="79" spans="1:11" x14ac:dyDescent="0.2">
      <c r="A79" s="49" t="s">
        <v>17</v>
      </c>
      <c r="B79" s="36">
        <v>2457</v>
      </c>
      <c r="C79" s="36">
        <v>1109</v>
      </c>
      <c r="D79" s="58">
        <f>B79/$B$10</f>
        <v>2.1325533355321401E-2</v>
      </c>
      <c r="E79" s="59">
        <v>9.4430699082405228E-3</v>
      </c>
      <c r="F79" s="37">
        <v>391</v>
      </c>
      <c r="G79" s="36">
        <v>404</v>
      </c>
      <c r="H79" s="40">
        <f>F79/$F$10</f>
        <v>3.2305505981889086E-3</v>
      </c>
      <c r="I79" s="12">
        <v>1.4358925330929537E-3</v>
      </c>
      <c r="J79" s="39">
        <f t="shared" si="19"/>
        <v>2066</v>
      </c>
      <c r="K79" s="41">
        <f t="shared" ref="K79:K90" si="23">(SQRT((C79/1.645)^2+(G79/1.645)^2))*1.645</f>
        <v>1180.295302032504</v>
      </c>
    </row>
    <row r="80" spans="1:11" x14ac:dyDescent="0.2">
      <c r="A80" s="48" t="s">
        <v>16</v>
      </c>
      <c r="B80" s="4">
        <v>213</v>
      </c>
      <c r="C80" s="4">
        <v>76</v>
      </c>
      <c r="D80" s="58">
        <f t="shared" ref="D80:D90" si="24">B80/$B$10</f>
        <v>1.8487336608398286E-3</v>
      </c>
      <c r="E80" s="59">
        <v>6.3951118867293507E-4</v>
      </c>
      <c r="F80" s="37">
        <v>0</v>
      </c>
      <c r="G80" s="36">
        <v>0</v>
      </c>
      <c r="H80" s="40">
        <f t="shared" ref="H80:H90" si="25">F80/$F$10</f>
        <v>0</v>
      </c>
      <c r="I80" s="12">
        <v>0</v>
      </c>
      <c r="J80" s="39">
        <f t="shared" si="19"/>
        <v>213</v>
      </c>
      <c r="K80" s="41">
        <f t="shared" si="23"/>
        <v>76</v>
      </c>
    </row>
    <row r="81" spans="1:11" x14ac:dyDescent="0.2">
      <c r="A81" s="48" t="s">
        <v>15</v>
      </c>
      <c r="B81" s="4">
        <v>53</v>
      </c>
      <c r="C81" s="4">
        <v>62</v>
      </c>
      <c r="D81" s="58">
        <f t="shared" si="24"/>
        <v>4.60013540021178E-4</v>
      </c>
      <c r="E81" s="59">
        <v>5.3662241412271209E-4</v>
      </c>
      <c r="F81" s="37">
        <v>0</v>
      </c>
      <c r="G81" s="36">
        <v>0</v>
      </c>
      <c r="H81" s="40">
        <f t="shared" si="25"/>
        <v>0</v>
      </c>
      <c r="I81" s="12">
        <v>0</v>
      </c>
      <c r="J81" s="39">
        <f t="shared" si="19"/>
        <v>53</v>
      </c>
      <c r="K81" s="41">
        <f t="shared" si="23"/>
        <v>62</v>
      </c>
    </row>
    <row r="82" spans="1:11" x14ac:dyDescent="0.2">
      <c r="A82" s="48" t="s">
        <v>14</v>
      </c>
      <c r="B82" s="57">
        <v>45</v>
      </c>
      <c r="C82" s="57">
        <v>27</v>
      </c>
      <c r="D82" s="58">
        <f t="shared" si="24"/>
        <v>3.9057753398024546E-4</v>
      </c>
      <c r="E82" s="59">
        <v>2.3184256481655212E-4</v>
      </c>
      <c r="F82" s="57">
        <v>34</v>
      </c>
      <c r="G82" s="57">
        <v>31</v>
      </c>
      <c r="H82" s="40">
        <f t="shared" si="25"/>
        <v>2.8091744332077467E-4</v>
      </c>
      <c r="I82" s="12">
        <v>9.1847048578106466E-5</v>
      </c>
      <c r="J82" s="39">
        <f t="shared" si="19"/>
        <v>11</v>
      </c>
      <c r="K82" s="41">
        <f t="shared" si="23"/>
        <v>41.109609582188938</v>
      </c>
    </row>
    <row r="83" spans="1:11" x14ac:dyDescent="0.2">
      <c r="A83" s="48" t="s">
        <v>13</v>
      </c>
      <c r="B83" s="57">
        <v>15</v>
      </c>
      <c r="C83" s="57">
        <v>22</v>
      </c>
      <c r="D83" s="58">
        <f t="shared" si="24"/>
        <v>1.301925113267485E-4</v>
      </c>
      <c r="E83" s="59">
        <v>1.9060908971867398E-4</v>
      </c>
      <c r="F83" s="57">
        <v>13</v>
      </c>
      <c r="G83" s="57">
        <v>20</v>
      </c>
      <c r="H83" s="40">
        <f t="shared" si="25"/>
        <v>1.0740961068147266E-4</v>
      </c>
      <c r="I83" s="12">
        <v>1.3359710247179326E-4</v>
      </c>
      <c r="J83" s="39">
        <f t="shared" si="19"/>
        <v>2</v>
      </c>
      <c r="K83" s="41">
        <f t="shared" si="23"/>
        <v>29.732137494637012</v>
      </c>
    </row>
    <row r="84" spans="1:11" x14ac:dyDescent="0.2">
      <c r="A84" s="48" t="s">
        <v>12</v>
      </c>
      <c r="B84" s="57">
        <v>46</v>
      </c>
      <c r="C84" s="57">
        <v>48</v>
      </c>
      <c r="D84" s="58">
        <f t="shared" si="24"/>
        <v>3.9925703473536202E-4</v>
      </c>
      <c r="E84" s="59">
        <v>4.1514954859928099E-4</v>
      </c>
      <c r="F84" s="37">
        <v>0</v>
      </c>
      <c r="G84" s="36">
        <v>0</v>
      </c>
      <c r="H84" s="40">
        <f t="shared" si="25"/>
        <v>0</v>
      </c>
      <c r="I84" s="12">
        <v>0</v>
      </c>
      <c r="J84" s="39">
        <f t="shared" si="19"/>
        <v>46</v>
      </c>
      <c r="K84" s="41">
        <f t="shared" si="23"/>
        <v>48</v>
      </c>
    </row>
    <row r="85" spans="1:11" x14ac:dyDescent="0.2">
      <c r="A85" s="48" t="s">
        <v>11</v>
      </c>
      <c r="B85" s="57">
        <v>3</v>
      </c>
      <c r="C85" s="57">
        <v>4</v>
      </c>
      <c r="D85" s="58">
        <f t="shared" si="24"/>
        <v>2.6038502265349697E-5</v>
      </c>
      <c r="E85" s="59">
        <v>3.4643205094969904E-5</v>
      </c>
      <c r="F85" s="37">
        <v>0</v>
      </c>
      <c r="G85" s="36">
        <v>0</v>
      </c>
      <c r="H85" s="40">
        <f t="shared" si="25"/>
        <v>0</v>
      </c>
      <c r="I85" s="12">
        <v>0</v>
      </c>
      <c r="J85" s="39">
        <f t="shared" si="19"/>
        <v>3</v>
      </c>
      <c r="K85" s="41">
        <f t="shared" si="23"/>
        <v>4</v>
      </c>
    </row>
    <row r="86" spans="1:11" x14ac:dyDescent="0.2">
      <c r="A86" s="48" t="s">
        <v>10</v>
      </c>
      <c r="B86" s="57">
        <v>112</v>
      </c>
      <c r="C86" s="57">
        <v>78</v>
      </c>
      <c r="D86" s="58">
        <f t="shared" si="24"/>
        <v>9.7210408457305538E-4</v>
      </c>
      <c r="E86" s="59">
        <v>6.7163934580625508E-4</v>
      </c>
      <c r="F86" s="57">
        <v>4</v>
      </c>
      <c r="G86" s="57">
        <v>7</v>
      </c>
      <c r="H86" s="40">
        <f t="shared" si="25"/>
        <v>3.3049110978914665E-5</v>
      </c>
      <c r="I86" s="12">
        <v>0</v>
      </c>
      <c r="J86" s="39">
        <f t="shared" si="19"/>
        <v>108</v>
      </c>
      <c r="K86" s="41">
        <f t="shared" si="23"/>
        <v>78.313472659562208</v>
      </c>
    </row>
    <row r="87" spans="1:11" x14ac:dyDescent="0.2">
      <c r="A87" s="48" t="s">
        <v>9</v>
      </c>
      <c r="B87" s="57">
        <v>114</v>
      </c>
      <c r="C87" s="57">
        <v>66</v>
      </c>
      <c r="D87" s="58">
        <f t="shared" si="24"/>
        <v>9.8946308608328839E-4</v>
      </c>
      <c r="E87" s="59">
        <v>5.6627039739246823E-4</v>
      </c>
      <c r="F87" s="57">
        <v>123</v>
      </c>
      <c r="G87" s="57">
        <v>76</v>
      </c>
      <c r="H87" s="40">
        <f t="shared" si="25"/>
        <v>1.0162601626016261E-3</v>
      </c>
      <c r="I87" s="12">
        <v>5.6743236172806795E-4</v>
      </c>
      <c r="J87" s="39">
        <f t="shared" si="19"/>
        <v>-9</v>
      </c>
      <c r="K87" s="41">
        <f t="shared" si="23"/>
        <v>100.65783625729294</v>
      </c>
    </row>
    <row r="88" spans="1:11" x14ac:dyDescent="0.2">
      <c r="A88" s="48" t="s">
        <v>8</v>
      </c>
      <c r="B88" s="57">
        <v>2</v>
      </c>
      <c r="C88" s="57">
        <v>3</v>
      </c>
      <c r="D88" s="58">
        <f t="shared" si="24"/>
        <v>1.7359001510233132E-5</v>
      </c>
      <c r="E88" s="59">
        <v>2.599418760692425E-5</v>
      </c>
      <c r="F88" s="37">
        <v>0</v>
      </c>
      <c r="G88" s="36">
        <v>0</v>
      </c>
      <c r="H88" s="40">
        <f t="shared" si="25"/>
        <v>0</v>
      </c>
      <c r="I88" s="12">
        <v>0</v>
      </c>
      <c r="J88" s="39">
        <f t="shared" si="19"/>
        <v>2</v>
      </c>
      <c r="K88" s="41">
        <f t="shared" si="23"/>
        <v>3</v>
      </c>
    </row>
    <row r="89" spans="1:11" x14ac:dyDescent="0.2">
      <c r="A89" s="48" t="s">
        <v>7</v>
      </c>
      <c r="B89" s="57">
        <v>1401</v>
      </c>
      <c r="C89" s="57">
        <v>278</v>
      </c>
      <c r="D89" s="58">
        <f t="shared" si="24"/>
        <v>1.2159980557918308E-2</v>
      </c>
      <c r="E89" s="59">
        <v>2.1657862946837807E-3</v>
      </c>
      <c r="F89" s="57">
        <v>44</v>
      </c>
      <c r="G89" s="57">
        <v>51</v>
      </c>
      <c r="H89" s="40">
        <f t="shared" si="25"/>
        <v>3.6354022076806136E-4</v>
      </c>
      <c r="I89" s="12">
        <v>4.1724159110894483E-4</v>
      </c>
      <c r="J89" s="39">
        <f t="shared" si="19"/>
        <v>1357</v>
      </c>
      <c r="K89" s="41">
        <f t="shared" si="23"/>
        <v>282.63934616397626</v>
      </c>
    </row>
    <row r="90" spans="1:11" x14ac:dyDescent="0.2">
      <c r="A90" s="48" t="s">
        <v>6</v>
      </c>
      <c r="B90" s="53">
        <v>453</v>
      </c>
      <c r="C90" s="54">
        <v>465.89161829764657</v>
      </c>
      <c r="D90" s="58">
        <f t="shared" si="24"/>
        <v>3.9318138420678045E-3</v>
      </c>
      <c r="E90" s="59">
        <v>4.0290532644638244E-3</v>
      </c>
      <c r="F90" s="54">
        <v>173</v>
      </c>
      <c r="G90" s="54">
        <v>168.49629076036067</v>
      </c>
      <c r="H90" s="40">
        <f t="shared" si="25"/>
        <v>1.4293740498380594E-3</v>
      </c>
      <c r="I90" s="12">
        <v>1.2450073486151537E-3</v>
      </c>
      <c r="J90" s="39">
        <f t="shared" si="19"/>
        <v>280</v>
      </c>
      <c r="K90" s="41">
        <f t="shared" si="23"/>
        <v>495.42507001563825</v>
      </c>
    </row>
    <row r="91" spans="1:11" ht="12.75" customHeight="1" x14ac:dyDescent="0.2">
      <c r="A91" s="46"/>
      <c r="B91" s="36"/>
      <c r="C91" s="36"/>
      <c r="D91" s="51"/>
      <c r="E91" s="59"/>
      <c r="F91" s="37"/>
      <c r="G91" s="36"/>
      <c r="H91" s="10"/>
      <c r="I91" s="9"/>
      <c r="J91"/>
      <c r="K91" s="41"/>
    </row>
    <row r="92" spans="1:11" x14ac:dyDescent="0.2">
      <c r="A92" s="49" t="s">
        <v>5</v>
      </c>
      <c r="B92" s="36">
        <v>558</v>
      </c>
      <c r="C92" s="36">
        <v>216</v>
      </c>
      <c r="D92" s="58">
        <f>B92/$B$10</f>
        <v>4.8431614213550441E-3</v>
      </c>
      <c r="E92" s="59">
        <v>1.8262760029495245E-3</v>
      </c>
      <c r="F92" s="61">
        <v>161</v>
      </c>
      <c r="G92" s="36">
        <v>134</v>
      </c>
      <c r="H92" s="40">
        <f>F92/$F$10</f>
        <v>1.3302267169013153E-3</v>
      </c>
      <c r="I92" s="12">
        <v>6.1786228250847457E-4</v>
      </c>
      <c r="J92" s="39">
        <f t="shared" si="19"/>
        <v>397</v>
      </c>
      <c r="K92" s="41">
        <f t="shared" ref="K92:K95" si="26">(SQRT((C92/1.645)^2+(G92/1.645)^2))*1.645</f>
        <v>254.18890613085375</v>
      </c>
    </row>
    <row r="93" spans="1:11" x14ac:dyDescent="0.2">
      <c r="A93" s="46" t="s">
        <v>4</v>
      </c>
      <c r="B93" s="57">
        <v>239</v>
      </c>
      <c r="C93" s="57">
        <v>88</v>
      </c>
      <c r="D93" s="58">
        <f t="shared" ref="D93:D95" si="27">B93/$B$10</f>
        <v>2.0744006804728592E-3</v>
      </c>
      <c r="E93" s="59">
        <v>7.4192781004966035E-4</v>
      </c>
      <c r="F93" s="57">
        <v>49</v>
      </c>
      <c r="G93" s="57">
        <v>41</v>
      </c>
      <c r="H93" s="40">
        <f t="shared" ref="H93:H95" si="28">F93/$F$10</f>
        <v>4.0485160949170468E-4</v>
      </c>
      <c r="I93" s="12">
        <v>1.0855560960215659E-4</v>
      </c>
      <c r="J93" s="39">
        <f t="shared" si="19"/>
        <v>190</v>
      </c>
      <c r="K93" s="41">
        <f t="shared" si="26"/>
        <v>97.082439194738001</v>
      </c>
    </row>
    <row r="94" spans="1:11" x14ac:dyDescent="0.2">
      <c r="A94" s="46" t="s">
        <v>3</v>
      </c>
      <c r="B94" s="57">
        <v>128</v>
      </c>
      <c r="C94" s="57">
        <v>63</v>
      </c>
      <c r="D94" s="58">
        <f t="shared" si="27"/>
        <v>1.1109760966549205E-3</v>
      </c>
      <c r="E94" s="59">
        <v>5.3810313726946159E-4</v>
      </c>
      <c r="F94" s="57">
        <v>67</v>
      </c>
      <c r="G94" s="57">
        <v>52</v>
      </c>
      <c r="H94" s="40">
        <f t="shared" si="28"/>
        <v>5.5357260889682066E-4</v>
      </c>
      <c r="I94" s="12">
        <v>2.420120072654295E-4</v>
      </c>
      <c r="J94" s="39">
        <f t="shared" si="19"/>
        <v>61</v>
      </c>
      <c r="K94" s="41">
        <f t="shared" si="26"/>
        <v>81.688432473637306</v>
      </c>
    </row>
    <row r="95" spans="1:11" x14ac:dyDescent="0.2">
      <c r="A95" s="46" t="s">
        <v>2</v>
      </c>
      <c r="B95" s="57">
        <v>191</v>
      </c>
      <c r="C95" s="57">
        <v>65</v>
      </c>
      <c r="D95" s="58">
        <f t="shared" si="27"/>
        <v>1.657784644227264E-3</v>
      </c>
      <c r="E95" s="59">
        <v>5.4521138265067372E-4</v>
      </c>
      <c r="F95" s="57">
        <v>45</v>
      </c>
      <c r="G95" s="57">
        <v>41</v>
      </c>
      <c r="H95" s="40">
        <f t="shared" si="28"/>
        <v>3.7180249851278998E-4</v>
      </c>
      <c r="I95" s="12">
        <v>5.5874219849369889E-4</v>
      </c>
      <c r="J95" s="39">
        <f t="shared" si="19"/>
        <v>146</v>
      </c>
      <c r="K95" s="41">
        <f t="shared" si="26"/>
        <v>76.850504227363402</v>
      </c>
    </row>
    <row r="96" spans="1:11" ht="12.75" customHeight="1" x14ac:dyDescent="0.2">
      <c r="A96" s="46"/>
      <c r="B96" s="36"/>
      <c r="C96" s="36"/>
      <c r="D96" s="51"/>
      <c r="E96" s="59"/>
      <c r="F96" s="37"/>
      <c r="G96" s="36"/>
      <c r="H96" s="10"/>
      <c r="I96" s="9"/>
      <c r="J96"/>
      <c r="K96" s="41"/>
    </row>
    <row r="97" spans="1:11" x14ac:dyDescent="0.2">
      <c r="A97" s="50" t="s">
        <v>1</v>
      </c>
      <c r="B97" s="6">
        <f>B8-(B12+B20+B25+B30+B35+B42+B48)</f>
        <v>2036</v>
      </c>
      <c r="C97" s="6">
        <f>C8-(C12+C20+C25+C30+C35+C42+C48)</f>
        <v>9789.8982622048534</v>
      </c>
      <c r="D97" s="44">
        <f>B97/$B$8</f>
        <v>7.1667429335773875E-3</v>
      </c>
      <c r="E97" s="5">
        <v>2.8320833262727935E-3</v>
      </c>
      <c r="F97" s="7">
        <f>F8-(F12+F20+F25+F30+F35+F42+F48)</f>
        <v>2305</v>
      </c>
      <c r="G97" s="6">
        <f>G8-(G12+G20+G25+G30+G35+G42+G48)</f>
        <v>8919.1417298377182</v>
      </c>
      <c r="H97" s="44">
        <f>F97/$F$10</f>
        <v>1.9044550201599578E-2</v>
      </c>
      <c r="I97" s="5">
        <v>2.4867739304707411E-3</v>
      </c>
      <c r="J97" s="6">
        <f t="shared" si="19"/>
        <v>-269</v>
      </c>
      <c r="K97" s="42">
        <f>(SQRT((C97/1.645)^2+(G97/1.645)^2))*1.645</f>
        <v>13243.609673395475</v>
      </c>
    </row>
    <row r="98" spans="1:11" x14ac:dyDescent="0.2">
      <c r="A98" s="1" t="s">
        <v>0</v>
      </c>
    </row>
    <row r="99" spans="1:11" x14ac:dyDescent="0.2">
      <c r="A99" s="4" t="s">
        <v>84</v>
      </c>
    </row>
    <row r="100" spans="1:11" x14ac:dyDescent="0.2">
      <c r="F100" s="3"/>
    </row>
    <row r="102" spans="1:11" x14ac:dyDescent="0.2">
      <c r="B102" s="3"/>
    </row>
    <row r="103" spans="1:11" x14ac:dyDescent="0.2">
      <c r="B103" s="3"/>
    </row>
    <row r="104" spans="1:11" x14ac:dyDescent="0.2">
      <c r="B104" s="3"/>
    </row>
  </sheetData>
  <mergeCells count="1">
    <mergeCell ref="J4:K4"/>
  </mergeCells>
  <printOptions horizontalCentered="1" verticalCentered="1"/>
  <pageMargins left="0" right="0" top="0" bottom="0" header="0" footer="0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6A8917-2626-429C-89C7-3C11290A0AC7}"/>
</file>

<file path=customXml/itemProps2.xml><?xml version="1.0" encoding="utf-8"?>
<ds:datastoreItem xmlns:ds="http://schemas.openxmlformats.org/officeDocument/2006/customXml" ds:itemID="{0A63A755-C764-49A0-9D3E-FA5CEBC07B69}"/>
</file>

<file path=customXml/itemProps3.xml><?xml version="1.0" encoding="utf-8"?>
<ds:datastoreItem xmlns:ds="http://schemas.openxmlformats.org/officeDocument/2006/customXml" ds:itemID="{D8F3AD44-401B-46FF-B03E-FBB742CCB3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Amy Chen</dc:creator>
  <cp:lastModifiedBy>Travis Beal</cp:lastModifiedBy>
  <cp:lastPrinted>2015-09-14T17:50:07Z</cp:lastPrinted>
  <dcterms:created xsi:type="dcterms:W3CDTF">2015-09-14T17:30:49Z</dcterms:created>
  <dcterms:modified xsi:type="dcterms:W3CDTF">2020-12-10T20:31:30Z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60400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