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PDA/Shared Documents/Data Center/Commutation Data/County To County Flows/2020/"/>
    </mc:Choice>
  </mc:AlternateContent>
  <xr:revisionPtr revIDLastSave="3" documentId="13_ncr:1_{1CCE3E11-B0B4-4830-957E-E1DCC8402A55}" xr6:coauthVersionLast="46" xr6:coauthVersionMax="46" xr10:uidLastSave="{E140D12D-D50D-4425-BEEA-E4C2192906D1}"/>
  <bookViews>
    <workbookView xWindow="-120" yWindow="-120" windowWidth="29040" windowHeight="15840" xr2:uid="{00000000-000D-0000-FFFF-FFFF00000000}"/>
  </bookViews>
  <sheets>
    <sheet name="Ca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" i="1" l="1"/>
  <c r="J95" i="1"/>
  <c r="K94" i="1"/>
  <c r="J94" i="1"/>
  <c r="K93" i="1"/>
  <c r="J93" i="1"/>
  <c r="K92" i="1"/>
  <c r="J92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0" i="1"/>
  <c r="J50" i="1"/>
  <c r="K46" i="1"/>
  <c r="J46" i="1"/>
  <c r="K45" i="1"/>
  <c r="J45" i="1"/>
  <c r="K44" i="1"/>
  <c r="J44" i="1"/>
  <c r="K43" i="1"/>
  <c r="J43" i="1"/>
  <c r="K40" i="1"/>
  <c r="J40" i="1"/>
  <c r="K39" i="1"/>
  <c r="J39" i="1"/>
  <c r="K38" i="1"/>
  <c r="J38" i="1"/>
  <c r="K37" i="1"/>
  <c r="J37" i="1"/>
  <c r="K36" i="1"/>
  <c r="J36" i="1"/>
  <c r="K33" i="1"/>
  <c r="J33" i="1"/>
  <c r="K32" i="1"/>
  <c r="J32" i="1"/>
  <c r="K31" i="1"/>
  <c r="J31" i="1"/>
  <c r="K28" i="1"/>
  <c r="J28" i="1"/>
  <c r="K27" i="1"/>
  <c r="J27" i="1"/>
  <c r="K26" i="1"/>
  <c r="J26" i="1"/>
  <c r="K23" i="1"/>
  <c r="J23" i="1"/>
  <c r="K22" i="1"/>
  <c r="J22" i="1"/>
  <c r="K21" i="1"/>
  <c r="J21" i="1"/>
  <c r="K18" i="1"/>
  <c r="J18" i="1"/>
  <c r="K17" i="1"/>
  <c r="J17" i="1"/>
  <c r="K16" i="1"/>
  <c r="J16" i="1"/>
  <c r="K15" i="1"/>
  <c r="J15" i="1"/>
  <c r="K14" i="1"/>
  <c r="J14" i="1"/>
  <c r="K13" i="1"/>
  <c r="J13" i="1"/>
  <c r="K8" i="1"/>
  <c r="J8" i="1"/>
  <c r="G48" i="1" l="1"/>
  <c r="F48" i="1"/>
  <c r="C48" i="1"/>
  <c r="B48" i="1"/>
  <c r="J48" i="1" s="1"/>
  <c r="G10" i="1"/>
  <c r="F10" i="1"/>
  <c r="C10" i="1"/>
  <c r="B10" i="1"/>
  <c r="B12" i="1"/>
  <c r="K10" i="1" l="1"/>
  <c r="D10" i="1"/>
  <c r="J10" i="1"/>
  <c r="K48" i="1"/>
  <c r="H10" i="1"/>
  <c r="H16" i="1"/>
  <c r="H37" i="1"/>
  <c r="H46" i="1"/>
  <c r="H53" i="1"/>
  <c r="H57" i="1"/>
  <c r="H61" i="1"/>
  <c r="H65" i="1"/>
  <c r="H70" i="1"/>
  <c r="H74" i="1"/>
  <c r="H79" i="1"/>
  <c r="H83" i="1"/>
  <c r="H87" i="1"/>
  <c r="H92" i="1"/>
  <c r="H13" i="1"/>
  <c r="H21" i="1"/>
  <c r="H38" i="1"/>
  <c r="H58" i="1"/>
  <c r="H66" i="1"/>
  <c r="H75" i="1"/>
  <c r="H80" i="1"/>
  <c r="H88" i="1"/>
  <c r="H93" i="1"/>
  <c r="H18" i="1"/>
  <c r="H27" i="1"/>
  <c r="H44" i="1"/>
  <c r="H59" i="1"/>
  <c r="H76" i="1"/>
  <c r="H85" i="1"/>
  <c r="H94" i="1"/>
  <c r="H15" i="1"/>
  <c r="H19" i="1"/>
  <c r="H23" i="1"/>
  <c r="H33" i="1"/>
  <c r="H45" i="1"/>
  <c r="H56" i="1"/>
  <c r="H64" i="1"/>
  <c r="H73" i="1"/>
  <c r="H82" i="1"/>
  <c r="H17" i="1"/>
  <c r="H26" i="1"/>
  <c r="H31" i="1"/>
  <c r="H43" i="1"/>
  <c r="H54" i="1"/>
  <c r="H62" i="1"/>
  <c r="H71" i="1"/>
  <c r="H84" i="1"/>
  <c r="H14" i="1"/>
  <c r="H22" i="1"/>
  <c r="H32" i="1"/>
  <c r="H39" i="1"/>
  <c r="H50" i="1"/>
  <c r="H55" i="1"/>
  <c r="H63" i="1"/>
  <c r="H72" i="1"/>
  <c r="H81" i="1"/>
  <c r="H89" i="1"/>
  <c r="H28" i="1"/>
  <c r="H40" i="1"/>
  <c r="H52" i="1"/>
  <c r="H60" i="1"/>
  <c r="H69" i="1"/>
  <c r="H86" i="1"/>
  <c r="H95" i="1"/>
  <c r="H48" i="1"/>
  <c r="D13" i="1"/>
  <c r="D14" i="1"/>
  <c r="D15" i="1"/>
  <c r="D16" i="1"/>
  <c r="D17" i="1"/>
  <c r="D18" i="1"/>
  <c r="D21" i="1"/>
  <c r="D22" i="1"/>
  <c r="D23" i="1"/>
  <c r="D26" i="1"/>
  <c r="D27" i="1"/>
  <c r="D28" i="1"/>
  <c r="D31" i="1"/>
  <c r="D32" i="1"/>
  <c r="D33" i="1"/>
  <c r="D38" i="1"/>
  <c r="D39" i="1"/>
  <c r="D40" i="1"/>
  <c r="D43" i="1"/>
  <c r="D44" i="1"/>
  <c r="D45" i="1"/>
  <c r="D46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70" i="1"/>
  <c r="D71" i="1"/>
  <c r="D72" i="1"/>
  <c r="D73" i="1"/>
  <c r="D74" i="1"/>
  <c r="D75" i="1"/>
  <c r="D76" i="1"/>
  <c r="D80" i="1"/>
  <c r="D81" i="1"/>
  <c r="D82" i="1"/>
  <c r="D83" i="1"/>
  <c r="D84" i="1"/>
  <c r="D85" i="1"/>
  <c r="D86" i="1"/>
  <c r="D87" i="1"/>
  <c r="D88" i="1"/>
  <c r="D89" i="1"/>
  <c r="D93" i="1"/>
  <c r="D94" i="1"/>
  <c r="D95" i="1"/>
  <c r="D92" i="1"/>
  <c r="D79" i="1"/>
  <c r="D69" i="1"/>
  <c r="D48" i="1"/>
  <c r="D52" i="1"/>
  <c r="D50" i="1"/>
  <c r="D42" i="1"/>
  <c r="D37" i="1"/>
  <c r="D20" i="1"/>
  <c r="D12" i="1"/>
  <c r="G42" i="1"/>
  <c r="F42" i="1"/>
  <c r="H42" i="1" s="1"/>
  <c r="G35" i="1"/>
  <c r="F35" i="1"/>
  <c r="G30" i="1"/>
  <c r="F30" i="1"/>
  <c r="H30" i="1" s="1"/>
  <c r="G25" i="1"/>
  <c r="F25" i="1"/>
  <c r="H25" i="1" s="1"/>
  <c r="G20" i="1"/>
  <c r="F20" i="1"/>
  <c r="H20" i="1" s="1"/>
  <c r="G12" i="1"/>
  <c r="F12" i="1"/>
  <c r="C42" i="1"/>
  <c r="B42" i="1"/>
  <c r="J42" i="1" s="1"/>
  <c r="C35" i="1"/>
  <c r="K35" i="1" s="1"/>
  <c r="B35" i="1"/>
  <c r="J35" i="1" s="1"/>
  <c r="C30" i="1"/>
  <c r="K30" i="1" s="1"/>
  <c r="B30" i="1"/>
  <c r="J30" i="1" s="1"/>
  <c r="C25" i="1"/>
  <c r="K25" i="1" s="1"/>
  <c r="B25" i="1"/>
  <c r="J25" i="1" s="1"/>
  <c r="C20" i="1"/>
  <c r="K20" i="1" s="1"/>
  <c r="B20" i="1"/>
  <c r="J20" i="1" s="1"/>
  <c r="C12" i="1"/>
  <c r="K42" i="1" l="1"/>
  <c r="H12" i="1"/>
  <c r="F97" i="1"/>
  <c r="H97" i="1" s="1"/>
  <c r="K12" i="1"/>
  <c r="C97" i="1"/>
  <c r="G97" i="1"/>
  <c r="J12" i="1"/>
  <c r="D25" i="1"/>
  <c r="B97" i="1"/>
  <c r="D30" i="1"/>
  <c r="G90" i="1"/>
  <c r="F90" i="1"/>
  <c r="H90" i="1" s="1"/>
  <c r="G77" i="1"/>
  <c r="F77" i="1"/>
  <c r="H77" i="1" s="1"/>
  <c r="G67" i="1"/>
  <c r="F67" i="1"/>
  <c r="H67" i="1" s="1"/>
  <c r="C90" i="1"/>
  <c r="C77" i="1"/>
  <c r="K77" i="1" s="1"/>
  <c r="C67" i="1"/>
  <c r="K67" i="1" s="1"/>
  <c r="B90" i="1"/>
  <c r="B77" i="1"/>
  <c r="B67" i="1"/>
  <c r="D90" i="1" l="1"/>
  <c r="J90" i="1"/>
  <c r="D67" i="1"/>
  <c r="J67" i="1"/>
  <c r="J77" i="1"/>
  <c r="D77" i="1"/>
  <c r="K90" i="1"/>
  <c r="J97" i="1"/>
  <c r="D97" i="1"/>
  <c r="K97" i="1"/>
</calcChain>
</file>

<file path=xl/sharedStrings.xml><?xml version="1.0" encoding="utf-8"?>
<sst xmlns="http://schemas.openxmlformats.org/spreadsheetml/2006/main" count="106" uniqueCount="87">
  <si>
    <t>* Total commutation minus intra-county commuters (those that live AND work in Caroline County)</t>
  </si>
  <si>
    <t>ELSEWHERE</t>
  </si>
  <si>
    <t>Sussex County</t>
  </si>
  <si>
    <t>New Castle County</t>
  </si>
  <si>
    <t>Kent County</t>
  </si>
  <si>
    <t>DELAWARE</t>
  </si>
  <si>
    <t xml:space="preserve">   Rest of Pennsylvania</t>
  </si>
  <si>
    <t xml:space="preserve">   York County</t>
  </si>
  <si>
    <t xml:space="preserve">   Somerset County</t>
  </si>
  <si>
    <t xml:space="preserve">   Philadelphia County</t>
  </si>
  <si>
    <t xml:space="preserve">   Lancaster County</t>
  </si>
  <si>
    <t xml:space="preserve">   Fulton County</t>
  </si>
  <si>
    <t xml:space="preserve">   Franklin County</t>
  </si>
  <si>
    <t xml:space="preserve">   Delaware County</t>
  </si>
  <si>
    <t xml:space="preserve">   Chester County</t>
  </si>
  <si>
    <t xml:space="preserve">   Bedford County</t>
  </si>
  <si>
    <t xml:space="preserve">   Adams County</t>
  </si>
  <si>
    <t>PENNSYLVANIA</t>
  </si>
  <si>
    <t xml:space="preserve">   Rest of West Virginia</t>
  </si>
  <si>
    <t xml:space="preserve">   Preston County </t>
  </si>
  <si>
    <t xml:space="preserve">   Morgan County</t>
  </si>
  <si>
    <t xml:space="preserve">   Mineral County</t>
  </si>
  <si>
    <t xml:space="preserve">   Jefferson County</t>
  </si>
  <si>
    <t xml:space="preserve">   Hampshire County</t>
  </si>
  <si>
    <t xml:space="preserve">   Grant County</t>
  </si>
  <si>
    <t xml:space="preserve">   Berkeley County</t>
  </si>
  <si>
    <t>WEST VIRGINIA</t>
  </si>
  <si>
    <t xml:space="preserve">   Rest of Virginia</t>
  </si>
  <si>
    <t xml:space="preserve">   Manassas city</t>
  </si>
  <si>
    <t xml:space="preserve">   Falls Church city</t>
  </si>
  <si>
    <t xml:space="preserve">   Fairfax city</t>
  </si>
  <si>
    <t xml:space="preserve">   Alexandria city</t>
  </si>
  <si>
    <t xml:space="preserve">   Stafford County</t>
  </si>
  <si>
    <t xml:space="preserve">   Spotsylvania County</t>
  </si>
  <si>
    <t xml:space="preserve">   Prince William County</t>
  </si>
  <si>
    <t xml:space="preserve">   Loudoun County</t>
  </si>
  <si>
    <t xml:space="preserve">   King George County</t>
  </si>
  <si>
    <t xml:space="preserve">   Frederick County</t>
  </si>
  <si>
    <t xml:space="preserve">   Fauquier County</t>
  </si>
  <si>
    <t xml:space="preserve">   Fairfax County</t>
  </si>
  <si>
    <t xml:space="preserve">   Arlington County</t>
  </si>
  <si>
    <t xml:space="preserve">   Accomack County</t>
  </si>
  <si>
    <t>VIRGINIA</t>
  </si>
  <si>
    <t>WASHINGTON, D. C.</t>
  </si>
  <si>
    <t>SURROUNDING STATES</t>
  </si>
  <si>
    <t xml:space="preserve">   Worcester County</t>
  </si>
  <si>
    <t xml:space="preserve">   Wicomico County</t>
  </si>
  <si>
    <t xml:space="preserve">   Dorchester County</t>
  </si>
  <si>
    <t>LOWER EASTERN SHORE</t>
  </si>
  <si>
    <t xml:space="preserve">   Talbot County</t>
  </si>
  <si>
    <t xml:space="preserve">   Queen Anne's County</t>
  </si>
  <si>
    <t xml:space="preserve">   Kent County</t>
  </si>
  <si>
    <t xml:space="preserve">   Cecil County</t>
  </si>
  <si>
    <t>---</t>
  </si>
  <si>
    <t xml:space="preserve">   Caroline County</t>
  </si>
  <si>
    <t>UPPER EASTERN SHORE</t>
  </si>
  <si>
    <t xml:space="preserve">   Washington County</t>
  </si>
  <si>
    <t xml:space="preserve">   Garrett County</t>
  </si>
  <si>
    <t xml:space="preserve">   Allegany County</t>
  </si>
  <si>
    <t>WESTERN MARYLAND</t>
  </si>
  <si>
    <t xml:space="preserve">   St. Mary's County</t>
  </si>
  <si>
    <t xml:space="preserve">   Charles County</t>
  </si>
  <si>
    <t xml:space="preserve">   Calvert County</t>
  </si>
  <si>
    <t>SOUTHERN MARYLAND</t>
  </si>
  <si>
    <t xml:space="preserve">   Prince George's County</t>
  </si>
  <si>
    <t xml:space="preserve">   Montgomery County</t>
  </si>
  <si>
    <t>WASHINGTON REGION</t>
  </si>
  <si>
    <t xml:space="preserve">   Baltimore City</t>
  </si>
  <si>
    <t xml:space="preserve">   Howard County</t>
  </si>
  <si>
    <t xml:space="preserve">   Harford County</t>
  </si>
  <si>
    <t xml:space="preserve">   Carroll County</t>
  </si>
  <si>
    <t xml:space="preserve">   Baltimore County</t>
  </si>
  <si>
    <t xml:space="preserve">   Anne Arundel County</t>
  </si>
  <si>
    <t>BALTIMORE REGION</t>
  </si>
  <si>
    <t>TOTAL INTER-COUNTY COMMUTERS*</t>
  </si>
  <si>
    <t>TOTAL COMMUTERS</t>
  </si>
  <si>
    <t>ACS MOE</t>
  </si>
  <si>
    <t>(+/-)</t>
  </si>
  <si>
    <t>(+/-) PCT</t>
  </si>
  <si>
    <t>PERCENT</t>
  </si>
  <si>
    <t xml:space="preserve">  NET(In - Out)</t>
  </si>
  <si>
    <t>OUT TO :</t>
  </si>
  <si>
    <t>IN FROM :</t>
  </si>
  <si>
    <t>CAROLINE COUNTY</t>
  </si>
  <si>
    <t>Prepared by the Maryland Department of Planning from Census 2000 and 2006 to 2010 American Community Survey (ACS)  , November 2020.</t>
  </si>
  <si>
    <t xml:space="preserve">2011-2015 AMERICAN COMMUNITY SURVEY : JOURNEY-TO-WORK COMMUTATION </t>
  </si>
  <si>
    <t>ACS 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</si>
</sst>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b/>
      <sz val="11"/>
      <name val="Helv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4" fontId="0" fillId="0" borderId="0" xfId="0" applyNumberFormat="1" applyFont="1"/>
    <xf numFmtId="3" fontId="0" fillId="0" borderId="0" xfId="0" applyNumberFormat="1" applyFont="1"/>
    <xf numFmtId="3" fontId="0" fillId="0" borderId="2" xfId="0" applyNumberForma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4" fontId="3" fillId="3" borderId="9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4" fontId="3" fillId="4" borderId="9" xfId="0" applyNumberFormat="1" applyFont="1" applyFill="1" applyBorder="1" applyAlignment="1">
      <alignment horizontal="right"/>
    </xf>
    <xf numFmtId="4" fontId="3" fillId="4" borderId="10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3" fontId="3" fillId="4" borderId="11" xfId="0" applyNumberFormat="1" applyFont="1" applyFill="1" applyBorder="1" applyAlignment="1">
      <alignment horizontal="right"/>
    </xf>
    <xf numFmtId="3" fontId="0" fillId="0" borderId="0" xfId="0" applyNumberFormat="1"/>
    <xf numFmtId="3" fontId="0" fillId="0" borderId="4" xfId="0" applyNumberFormat="1" applyBorder="1"/>
    <xf numFmtId="3" fontId="0" fillId="0" borderId="1" xfId="0" applyNumberFormat="1" applyBorder="1"/>
    <xf numFmtId="0" fontId="3" fillId="0" borderId="4" xfId="0" applyFont="1" applyBorder="1"/>
    <xf numFmtId="1" fontId="3" fillId="0" borderId="4" xfId="0" applyNumberFormat="1" applyFont="1" applyBorder="1"/>
    <xf numFmtId="0" fontId="3" fillId="2" borderId="11" xfId="0" applyFont="1" applyFill="1" applyBorder="1" applyAlignment="1">
      <alignment horizontal="center"/>
    </xf>
    <xf numFmtId="0" fontId="3" fillId="0" borderId="0" xfId="0" applyFont="1"/>
    <xf numFmtId="3" fontId="4" fillId="0" borderId="0" xfId="0" applyNumberFormat="1" applyFont="1"/>
    <xf numFmtId="4" fontId="0" fillId="0" borderId="0" xfId="0" applyNumberFormat="1"/>
    <xf numFmtId="0" fontId="3" fillId="2" borderId="12" xfId="0" applyFont="1" applyFill="1" applyBorder="1" applyAlignment="1">
      <alignment horizontal="center"/>
    </xf>
    <xf numFmtId="3" fontId="0" fillId="0" borderId="8" xfId="0" applyNumberFormat="1" applyBorder="1"/>
    <xf numFmtId="4" fontId="0" fillId="0" borderId="7" xfId="0" applyNumberFormat="1" applyBorder="1"/>
    <xf numFmtId="4" fontId="0" fillId="0" borderId="6" xfId="0" applyNumberFormat="1" applyBorder="1"/>
    <xf numFmtId="0" fontId="0" fillId="0" borderId="7" xfId="0" applyBorder="1"/>
    <xf numFmtId="3" fontId="0" fillId="0" borderId="6" xfId="0" applyNumberFormat="1" applyBorder="1"/>
    <xf numFmtId="3" fontId="0" fillId="0" borderId="5" xfId="0" applyNumberFormat="1" applyBorder="1"/>
    <xf numFmtId="4" fontId="0" fillId="0" borderId="4" xfId="0" applyNumberFormat="1" applyBorder="1"/>
    <xf numFmtId="0" fontId="0" fillId="0" borderId="4" xfId="0" applyBorder="1"/>
    <xf numFmtId="164" fontId="0" fillId="0" borderId="0" xfId="0" applyNumberFormat="1"/>
    <xf numFmtId="1" fontId="0" fillId="0" borderId="0" xfId="0" applyNumberFormat="1"/>
    <xf numFmtId="164" fontId="0" fillId="0" borderId="4" xfId="0" applyNumberFormat="1" applyBorder="1"/>
    <xf numFmtId="164" fontId="0" fillId="0" borderId="0" xfId="0" quotePrefix="1" applyNumberFormat="1" applyAlignment="1">
      <alignment horizontal="right"/>
    </xf>
    <xf numFmtId="164" fontId="0" fillId="0" borderId="4" xfId="0" quotePrefix="1" applyNumberFormat="1" applyBorder="1" applyAlignment="1">
      <alignment horizontal="right"/>
    </xf>
    <xf numFmtId="164" fontId="0" fillId="0" borderId="4" xfId="4" applyNumberFormat="1" applyFont="1" applyBorder="1"/>
    <xf numFmtId="1" fontId="0" fillId="0" borderId="4" xfId="0" applyNumberFormat="1" applyBorder="1"/>
    <xf numFmtId="1" fontId="3" fillId="0" borderId="0" xfId="0" applyNumberFormat="1" applyFont="1"/>
    <xf numFmtId="0" fontId="3" fillId="0" borderId="2" xfId="0" applyFont="1" applyBorder="1"/>
    <xf numFmtId="3" fontId="0" fillId="0" borderId="3" xfId="0" applyNumberFormat="1" applyBorder="1"/>
    <xf numFmtId="164" fontId="0" fillId="0" borderId="2" xfId="0" applyNumberFormat="1" applyBorder="1"/>
    <xf numFmtId="164" fontId="0" fillId="0" borderId="1" xfId="0" applyNumberForma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workbookViewId="0">
      <pane xSplit="1" topLeftCell="B1" activePane="topRight" state="frozen"/>
      <selection pane="topRight" activeCell="H23" sqref="H23"/>
    </sheetView>
  </sheetViews>
  <sheetFormatPr defaultRowHeight="12.75" x14ac:dyDescent="0.2"/>
  <cols>
    <col min="1" max="1" width="40.28515625" style="1" customWidth="1"/>
    <col min="2" max="11" width="12.28515625" style="1" customWidth="1"/>
    <col min="12" max="14" width="9.140625" style="1" customWidth="1"/>
    <col min="15" max="16384" width="9.140625" style="1"/>
  </cols>
  <sheetData>
    <row r="1" spans="1:11" x14ac:dyDescent="0.2">
      <c r="B1" s="3"/>
      <c r="C1" s="2"/>
      <c r="D1" s="2"/>
      <c r="E1" s="2"/>
      <c r="F1" s="3"/>
      <c r="G1" s="2"/>
      <c r="H1" s="2"/>
      <c r="I1" s="2"/>
    </row>
    <row r="2" spans="1:11" x14ac:dyDescent="0.2">
      <c r="A2" s="25" t="s">
        <v>83</v>
      </c>
      <c r="B2" s="26" t="s">
        <v>85</v>
      </c>
      <c r="C2" s="27"/>
      <c r="D2" s="27"/>
      <c r="E2" s="27"/>
      <c r="F2" s="19"/>
      <c r="G2" s="27"/>
      <c r="H2" s="27"/>
      <c r="I2" s="27"/>
      <c r="J2"/>
      <c r="K2"/>
    </row>
    <row r="3" spans="1:11" x14ac:dyDescent="0.2">
      <c r="A3"/>
      <c r="B3" s="19"/>
      <c r="C3" s="27"/>
      <c r="D3" s="27"/>
      <c r="E3" s="27"/>
      <c r="F3" s="19"/>
      <c r="G3" s="27"/>
      <c r="H3" s="27"/>
      <c r="I3" s="27"/>
      <c r="J3"/>
      <c r="K3"/>
    </row>
    <row r="4" spans="1:11" x14ac:dyDescent="0.2">
      <c r="A4"/>
      <c r="B4" s="18" t="s">
        <v>82</v>
      </c>
      <c r="C4" s="17"/>
      <c r="D4" s="16"/>
      <c r="E4" s="15"/>
      <c r="F4" s="14" t="s">
        <v>81</v>
      </c>
      <c r="G4" s="13"/>
      <c r="H4" s="13"/>
      <c r="I4" s="12"/>
      <c r="J4" s="24" t="s">
        <v>80</v>
      </c>
      <c r="K4" s="28"/>
    </row>
    <row r="5" spans="1:11" x14ac:dyDescent="0.2">
      <c r="A5"/>
      <c r="B5" s="11"/>
      <c r="C5" s="9" t="s">
        <v>77</v>
      </c>
      <c r="D5" s="9" t="s">
        <v>79</v>
      </c>
      <c r="E5" s="10" t="s">
        <v>78</v>
      </c>
      <c r="F5" s="11"/>
      <c r="G5" s="9" t="s">
        <v>77</v>
      </c>
      <c r="H5" s="9" t="s">
        <v>79</v>
      </c>
      <c r="I5" s="10" t="s">
        <v>78</v>
      </c>
      <c r="J5" s="9"/>
      <c r="K5" s="8" t="s">
        <v>77</v>
      </c>
    </row>
    <row r="6" spans="1:11" x14ac:dyDescent="0.2">
      <c r="A6"/>
      <c r="B6" s="7" t="s">
        <v>86</v>
      </c>
      <c r="C6" s="6" t="s">
        <v>76</v>
      </c>
      <c r="D6" s="6" t="s">
        <v>86</v>
      </c>
      <c r="E6" s="5" t="s">
        <v>76</v>
      </c>
      <c r="F6" s="7" t="s">
        <v>86</v>
      </c>
      <c r="G6" s="6" t="s">
        <v>76</v>
      </c>
      <c r="H6" s="7" t="s">
        <v>86</v>
      </c>
      <c r="I6" s="5" t="s">
        <v>76</v>
      </c>
      <c r="J6" s="7" t="s">
        <v>86</v>
      </c>
      <c r="K6" s="5" t="s">
        <v>76</v>
      </c>
    </row>
    <row r="7" spans="1:11" x14ac:dyDescent="0.2">
      <c r="A7"/>
      <c r="B7" s="29"/>
      <c r="C7" s="30"/>
      <c r="D7" s="30"/>
      <c r="E7" s="31"/>
      <c r="F7" s="29"/>
      <c r="G7" s="30"/>
      <c r="H7" s="30"/>
      <c r="I7" s="31"/>
      <c r="J7" s="32"/>
      <c r="K7" s="33"/>
    </row>
    <row r="8" spans="1:11" ht="12.75" customHeight="1" x14ac:dyDescent="0.2">
      <c r="A8" s="25" t="s">
        <v>75</v>
      </c>
      <c r="B8" s="34">
        <v>8719</v>
      </c>
      <c r="C8" s="19">
        <v>1388</v>
      </c>
      <c r="D8" s="27"/>
      <c r="E8" s="35"/>
      <c r="F8" s="34">
        <v>15027</v>
      </c>
      <c r="G8" s="19">
        <v>2361</v>
      </c>
      <c r="H8" s="27"/>
      <c r="I8" s="35"/>
      <c r="J8" s="19">
        <f>B8-F8</f>
        <v>-6308</v>
      </c>
      <c r="K8" s="20">
        <f>(SQRT((C8/1.645)^2+(G8/1.645)^2))*1.645</f>
        <v>2738.7707096432882</v>
      </c>
    </row>
    <row r="9" spans="1:11" x14ac:dyDescent="0.2">
      <c r="A9" s="36"/>
      <c r="B9"/>
      <c r="C9" s="19"/>
      <c r="D9" s="27"/>
      <c r="E9" s="35"/>
      <c r="F9" s="34"/>
      <c r="G9" s="27"/>
      <c r="H9" s="27"/>
      <c r="I9" s="35"/>
      <c r="J9"/>
      <c r="K9" s="20"/>
    </row>
    <row r="10" spans="1:11" ht="12.75" customHeight="1" x14ac:dyDescent="0.2">
      <c r="A10" s="22" t="s">
        <v>74</v>
      </c>
      <c r="B10" s="19">
        <f>B8-B36</f>
        <v>2963</v>
      </c>
      <c r="C10" s="19">
        <f>(SQRT((C8/1.645)^2+(C36/1.645)^2*1.645))</f>
        <v>898.21720343568052</v>
      </c>
      <c r="D10" s="37">
        <f>B10/$B$10</f>
        <v>1</v>
      </c>
      <c r="E10" s="35"/>
      <c r="F10" s="19">
        <f>F8-F36</f>
        <v>9271</v>
      </c>
      <c r="G10" s="38">
        <f>(SQRT((G8/1.645)^2+(G36/1.645)^2*1.645))</f>
        <v>1467.928670074609</v>
      </c>
      <c r="H10" s="37">
        <f>F10/$F$10</f>
        <v>1</v>
      </c>
      <c r="I10" s="35"/>
      <c r="J10" s="19">
        <f>B10-F10</f>
        <v>-6308</v>
      </c>
      <c r="K10" s="20">
        <f>(SQRT((C10/1.645)^2+(G10/1.645)^2))*1.645</f>
        <v>1720.9325161013212</v>
      </c>
    </row>
    <row r="11" spans="1:11" x14ac:dyDescent="0.2">
      <c r="A11" s="36"/>
      <c r="B11" s="19"/>
      <c r="C11" s="27"/>
      <c r="D11" s="27"/>
      <c r="E11" s="35"/>
      <c r="F11" s="34"/>
      <c r="G11" s="27"/>
      <c r="H11" s="27"/>
      <c r="I11" s="35"/>
      <c r="J11"/>
      <c r="K11" s="20"/>
    </row>
    <row r="12" spans="1:11" x14ac:dyDescent="0.2">
      <c r="A12" s="22" t="s">
        <v>73</v>
      </c>
      <c r="B12" s="19">
        <f>SUM(B13:B18)</f>
        <v>20</v>
      </c>
      <c r="C12" s="19">
        <f>(SQRT((C13/1.645)^2+(C14/1.645)^2+(C15/1.645)^2+(C16/1.645)^2+(C17/1.645)^2+(C18/1.645)^2)*1.645)</f>
        <v>19.924858845171276</v>
      </c>
      <c r="D12" s="37">
        <f>B12/$B$10</f>
        <v>6.7499156260546747E-3</v>
      </c>
      <c r="E12" s="39">
        <v>6.4056784710776436E-3</v>
      </c>
      <c r="F12" s="34">
        <f>SUM(F13:F18)</f>
        <v>1294</v>
      </c>
      <c r="G12" s="19">
        <f>(SQRT((G13/1.645)^2+(G14/1.645)^2+(G15/1.645)^2+(G16/1.645)^2+(G17/1.645)^2+(G18/1.645)^2)*1.645)</f>
        <v>250.60327212548529</v>
      </c>
      <c r="H12" s="37">
        <f>F12/$F$10</f>
        <v>0.13957501887606516</v>
      </c>
      <c r="I12" s="39">
        <v>1.5565100009214109E-2</v>
      </c>
      <c r="J12" s="19">
        <f>B12-F12</f>
        <v>-1274</v>
      </c>
      <c r="K12" s="20">
        <f t="shared" ref="K12:K18" si="0">(SQRT((C12/1.645)^2+(G12/1.645)^2))*1.645</f>
        <v>251.39411289845279</v>
      </c>
    </row>
    <row r="13" spans="1:11" x14ac:dyDescent="0.2">
      <c r="A13" s="36" t="s">
        <v>72</v>
      </c>
      <c r="B13" s="19">
        <v>16</v>
      </c>
      <c r="C13" s="19">
        <v>19</v>
      </c>
      <c r="D13" s="37">
        <f t="shared" ref="D13:D18" si="1">B13/$B$10</f>
        <v>5.3999325008437394E-3</v>
      </c>
      <c r="E13" s="39">
        <v>6.1999589076212561E-3</v>
      </c>
      <c r="F13" s="19">
        <v>1030</v>
      </c>
      <c r="G13" s="19">
        <v>228</v>
      </c>
      <c r="H13" s="37">
        <f t="shared" ref="H13:H19" si="2">F13/$F$10</f>
        <v>0.11109912630784166</v>
      </c>
      <c r="I13" s="39">
        <v>1.7186200554689921E-2</v>
      </c>
      <c r="J13" s="19">
        <f t="shared" ref="J13:J48" si="3">B13-F13</f>
        <v>-1014</v>
      </c>
      <c r="K13" s="20">
        <f t="shared" si="0"/>
        <v>228.79029699705362</v>
      </c>
    </row>
    <row r="14" spans="1:11" x14ac:dyDescent="0.2">
      <c r="A14" s="36" t="s">
        <v>71</v>
      </c>
      <c r="B14">
        <v>4</v>
      </c>
      <c r="C14">
        <v>6</v>
      </c>
      <c r="D14" s="37">
        <f t="shared" si="1"/>
        <v>1.3499831252109348E-3</v>
      </c>
      <c r="E14" s="39">
        <v>1.9831906421783094E-3</v>
      </c>
      <c r="F14">
        <v>85</v>
      </c>
      <c r="G14">
        <v>57</v>
      </c>
      <c r="H14" s="37">
        <f t="shared" si="2"/>
        <v>9.1683745011325642E-3</v>
      </c>
      <c r="I14" s="39">
        <v>5.9743652610728479E-3</v>
      </c>
      <c r="J14" s="19">
        <f t="shared" si="3"/>
        <v>-81</v>
      </c>
      <c r="K14" s="20">
        <f t="shared" si="0"/>
        <v>57.314919523628404</v>
      </c>
    </row>
    <row r="15" spans="1:11" x14ac:dyDescent="0.2">
      <c r="A15" s="36" t="s">
        <v>70</v>
      </c>
      <c r="B15" s="19">
        <v>0</v>
      </c>
      <c r="C15" s="19">
        <v>0</v>
      </c>
      <c r="D15" s="37">
        <f t="shared" si="1"/>
        <v>0</v>
      </c>
      <c r="E15" s="39">
        <v>0</v>
      </c>
      <c r="F15" s="19">
        <v>19</v>
      </c>
      <c r="G15" s="19">
        <v>20</v>
      </c>
      <c r="H15" s="37">
        <f t="shared" si="2"/>
        <v>2.0494013590766909E-3</v>
      </c>
      <c r="I15" s="39">
        <v>2.1327200400335128E-3</v>
      </c>
      <c r="J15" s="19">
        <f t="shared" si="3"/>
        <v>-19</v>
      </c>
      <c r="K15" s="20">
        <f t="shared" si="0"/>
        <v>20</v>
      </c>
    </row>
    <row r="16" spans="1:11" x14ac:dyDescent="0.2">
      <c r="A16" s="36" t="s">
        <v>69</v>
      </c>
      <c r="B16" s="19">
        <v>0</v>
      </c>
      <c r="C16" s="19">
        <v>0</v>
      </c>
      <c r="D16" s="37">
        <f t="shared" si="1"/>
        <v>0</v>
      </c>
      <c r="E16" s="39">
        <v>0</v>
      </c>
      <c r="F16" s="19">
        <v>11</v>
      </c>
      <c r="G16" s="19">
        <v>18</v>
      </c>
      <c r="H16" s="37">
        <f t="shared" si="2"/>
        <v>1.186495523675979E-3</v>
      </c>
      <c r="I16" s="39">
        <v>1.9324278197088221E-3</v>
      </c>
      <c r="J16" s="19">
        <f t="shared" si="3"/>
        <v>-11</v>
      </c>
      <c r="K16" s="20">
        <f t="shared" si="0"/>
        <v>18</v>
      </c>
    </row>
    <row r="17" spans="1:11" x14ac:dyDescent="0.2">
      <c r="A17" s="36" t="s">
        <v>68</v>
      </c>
      <c r="B17" s="19">
        <v>0</v>
      </c>
      <c r="C17" s="19">
        <v>0</v>
      </c>
      <c r="D17" s="37">
        <f t="shared" si="1"/>
        <v>0</v>
      </c>
      <c r="E17" s="39">
        <v>0</v>
      </c>
      <c r="F17" s="19">
        <v>57</v>
      </c>
      <c r="G17" s="19">
        <v>37</v>
      </c>
      <c r="H17" s="37">
        <f t="shared" si="2"/>
        <v>6.1482040772300722E-3</v>
      </c>
      <c r="I17" s="39">
        <v>3.8703922775220087E-3</v>
      </c>
      <c r="J17" s="19">
        <f t="shared" si="3"/>
        <v>-57</v>
      </c>
      <c r="K17" s="20">
        <f t="shared" si="0"/>
        <v>37</v>
      </c>
    </row>
    <row r="18" spans="1:11" ht="12.75" customHeight="1" x14ac:dyDescent="0.2">
      <c r="A18" s="36" t="s">
        <v>67</v>
      </c>
      <c r="B18" s="19">
        <v>0</v>
      </c>
      <c r="C18" s="19">
        <v>0</v>
      </c>
      <c r="D18" s="37">
        <f t="shared" si="1"/>
        <v>0</v>
      </c>
      <c r="E18" s="39">
        <v>0</v>
      </c>
      <c r="F18" s="19">
        <v>92</v>
      </c>
      <c r="G18" s="19">
        <v>74</v>
      </c>
      <c r="H18" s="37">
        <f t="shared" si="2"/>
        <v>9.9234171071081873E-3</v>
      </c>
      <c r="I18" s="39">
        <v>7.8257031596490056E-3</v>
      </c>
      <c r="J18" s="19">
        <f t="shared" si="3"/>
        <v>-92</v>
      </c>
      <c r="K18" s="20">
        <f t="shared" si="0"/>
        <v>74</v>
      </c>
    </row>
    <row r="19" spans="1:11" x14ac:dyDescent="0.2">
      <c r="A19" s="36"/>
      <c r="B19" s="19"/>
      <c r="C19" s="19"/>
      <c r="D19" s="19"/>
      <c r="E19" s="39"/>
      <c r="F19"/>
      <c r="G19"/>
      <c r="H19" s="27">
        <f t="shared" si="2"/>
        <v>0</v>
      </c>
      <c r="I19" s="39"/>
      <c r="J19"/>
      <c r="K19" s="20"/>
    </row>
    <row r="20" spans="1:11" x14ac:dyDescent="0.2">
      <c r="A20" s="22" t="s">
        <v>66</v>
      </c>
      <c r="B20" s="19">
        <f>SUM(B21:B23)</f>
        <v>22</v>
      </c>
      <c r="C20" s="19">
        <f>(SQRT((C21/1.645)^2+(C22/1.645)^2+(C23/1.645)^2)*1.645)</f>
        <v>25.079872407968907</v>
      </c>
      <c r="D20" s="37">
        <f>B20/$B$10</f>
        <v>7.4249071886601419E-3</v>
      </c>
      <c r="E20" s="39">
        <v>8.1595986344199997E-3</v>
      </c>
      <c r="F20" s="19">
        <f>SUM(F21:F23)</f>
        <v>351</v>
      </c>
      <c r="G20" s="19">
        <f>(SQRT((G21/1.645)^2+(G22/1.645)^2+(G23/1.645)^2)*1.645)</f>
        <v>98.762341001011109</v>
      </c>
      <c r="H20" s="37">
        <f>F20/$F$10</f>
        <v>3.7859993528206237E-2</v>
      </c>
      <c r="I20" s="39">
        <v>8.8061153644214581E-3</v>
      </c>
      <c r="J20" s="19">
        <f t="shared" si="3"/>
        <v>-329</v>
      </c>
      <c r="K20" s="20">
        <f>(SQRT((C20/1.645)^2+(G20/1.645)^2))*1.645</f>
        <v>101.89700682551965</v>
      </c>
    </row>
    <row r="21" spans="1:11" x14ac:dyDescent="0.2">
      <c r="A21" s="36" t="s">
        <v>37</v>
      </c>
      <c r="B21">
        <v>0</v>
      </c>
      <c r="C21">
        <v>0</v>
      </c>
      <c r="D21" s="37">
        <f t="shared" ref="D21:D23" si="4">B21/$B$10</f>
        <v>0</v>
      </c>
      <c r="E21" s="39">
        <v>0</v>
      </c>
      <c r="F21" s="19">
        <v>0</v>
      </c>
      <c r="G21" s="19">
        <v>0</v>
      </c>
      <c r="H21" s="37">
        <f t="shared" ref="H21:H23" si="5">F21/$F$10</f>
        <v>0</v>
      </c>
      <c r="I21" s="39"/>
      <c r="J21" s="19">
        <f t="shared" si="3"/>
        <v>0</v>
      </c>
      <c r="K21" s="20">
        <f t="shared" ref="K21:K23" si="6">(SQRT((C21/1.645)^2+(G21/1.645)^2))*1.645</f>
        <v>0</v>
      </c>
    </row>
    <row r="22" spans="1:11" x14ac:dyDescent="0.2">
      <c r="A22" s="36" t="s">
        <v>65</v>
      </c>
      <c r="B22">
        <v>7</v>
      </c>
      <c r="C22">
        <v>10</v>
      </c>
      <c r="D22" s="37">
        <f t="shared" si="4"/>
        <v>2.3624704691191361E-3</v>
      </c>
      <c r="E22" s="39">
        <v>3.298096544266345E-3</v>
      </c>
      <c r="F22" s="19">
        <v>55</v>
      </c>
      <c r="G22" s="19">
        <v>27</v>
      </c>
      <c r="H22" s="37">
        <f t="shared" si="5"/>
        <v>5.9324776183798944E-3</v>
      </c>
      <c r="I22" s="39">
        <v>2.7566659994173463E-3</v>
      </c>
      <c r="J22" s="19">
        <f t="shared" si="3"/>
        <v>-48</v>
      </c>
      <c r="K22" s="20">
        <f t="shared" si="6"/>
        <v>28.792360097775941</v>
      </c>
    </row>
    <row r="23" spans="1:11" ht="12.75" customHeight="1" x14ac:dyDescent="0.2">
      <c r="A23" s="36" t="s">
        <v>64</v>
      </c>
      <c r="B23">
        <v>15</v>
      </c>
      <c r="C23">
        <v>23</v>
      </c>
      <c r="D23" s="37">
        <f t="shared" si="4"/>
        <v>5.0624367195410058E-3</v>
      </c>
      <c r="E23" s="39">
        <v>7.6091884882599067E-3</v>
      </c>
      <c r="F23" s="19">
        <v>296</v>
      </c>
      <c r="G23" s="19">
        <v>95</v>
      </c>
      <c r="H23" s="37">
        <f t="shared" si="5"/>
        <v>3.1927515909826343E-2</v>
      </c>
      <c r="I23" s="39">
        <v>8.9132201836771285E-3</v>
      </c>
      <c r="J23" s="19">
        <f t="shared" si="3"/>
        <v>-281</v>
      </c>
      <c r="K23" s="20">
        <f t="shared" si="6"/>
        <v>97.744565066299202</v>
      </c>
    </row>
    <row r="24" spans="1:11" x14ac:dyDescent="0.2">
      <c r="A24" s="36"/>
      <c r="B24" s="19"/>
      <c r="C24" s="19"/>
      <c r="D24" s="19"/>
      <c r="E24" s="39"/>
      <c r="F24"/>
      <c r="G24"/>
      <c r="H24" s="27"/>
      <c r="I24" s="39"/>
      <c r="J24"/>
      <c r="K24" s="20"/>
    </row>
    <row r="25" spans="1:11" x14ac:dyDescent="0.2">
      <c r="A25" s="22" t="s">
        <v>63</v>
      </c>
      <c r="B25" s="19">
        <f>SUM(B26:B28)</f>
        <v>0</v>
      </c>
      <c r="C25" s="19">
        <f>(SQRT((C26/1.645)^2+(C27/1.645)^2+(C28/1.645)^2)*1.645)</f>
        <v>0</v>
      </c>
      <c r="D25" s="37">
        <f>B25/$B$10</f>
        <v>0</v>
      </c>
      <c r="E25" s="39">
        <v>0</v>
      </c>
      <c r="F25" s="19">
        <f>SUM(F26:F28)</f>
        <v>0</v>
      </c>
      <c r="G25" s="19">
        <f>(SQRT((G26/1.645)^2+(G27/1.645)^2+(G28/1.645)^2)*1.645)</f>
        <v>0</v>
      </c>
      <c r="H25" s="37">
        <f>F25/$F$10</f>
        <v>0</v>
      </c>
      <c r="I25" s="39">
        <v>0</v>
      </c>
      <c r="J25" s="19">
        <f t="shared" si="3"/>
        <v>0</v>
      </c>
      <c r="K25" s="20">
        <f t="shared" ref="K25:K28" si="7">(SQRT((C25/1.645)^2+(G25/1.645)^2))*1.645</f>
        <v>0</v>
      </c>
    </row>
    <row r="26" spans="1:11" x14ac:dyDescent="0.2">
      <c r="A26" s="36" t="s">
        <v>62</v>
      </c>
      <c r="B26" s="19">
        <v>0</v>
      </c>
      <c r="C26" s="19">
        <v>0</v>
      </c>
      <c r="D26" s="37">
        <f t="shared" ref="D26:D28" si="8">B26/$B$10</f>
        <v>0</v>
      </c>
      <c r="E26" s="39">
        <v>0</v>
      </c>
      <c r="F26" s="19">
        <v>0</v>
      </c>
      <c r="G26" s="19">
        <v>0</v>
      </c>
      <c r="H26" s="37">
        <f t="shared" ref="H26:H28" si="9">F26/$F$10</f>
        <v>0</v>
      </c>
      <c r="I26" s="39">
        <v>0</v>
      </c>
      <c r="J26" s="19">
        <f t="shared" si="3"/>
        <v>0</v>
      </c>
      <c r="K26" s="20">
        <f t="shared" si="7"/>
        <v>0</v>
      </c>
    </row>
    <row r="27" spans="1:11" x14ac:dyDescent="0.2">
      <c r="A27" s="36" t="s">
        <v>61</v>
      </c>
      <c r="B27" s="19">
        <v>0</v>
      </c>
      <c r="C27" s="19">
        <v>0</v>
      </c>
      <c r="D27" s="37">
        <f t="shared" si="8"/>
        <v>0</v>
      </c>
      <c r="E27" s="39">
        <v>0</v>
      </c>
      <c r="F27" s="19">
        <v>0</v>
      </c>
      <c r="G27" s="19">
        <v>0</v>
      </c>
      <c r="H27" s="37">
        <f t="shared" si="9"/>
        <v>0</v>
      </c>
      <c r="I27" s="39">
        <v>0</v>
      </c>
      <c r="J27" s="19">
        <f t="shared" si="3"/>
        <v>0</v>
      </c>
      <c r="K27" s="20">
        <f t="shared" si="7"/>
        <v>0</v>
      </c>
    </row>
    <row r="28" spans="1:11" ht="12.75" customHeight="1" x14ac:dyDescent="0.2">
      <c r="A28" s="36" t="s">
        <v>60</v>
      </c>
      <c r="B28" s="19">
        <v>0</v>
      </c>
      <c r="C28" s="19">
        <v>0</v>
      </c>
      <c r="D28" s="37">
        <f t="shared" si="8"/>
        <v>0</v>
      </c>
      <c r="E28" s="39">
        <v>0</v>
      </c>
      <c r="F28" s="19">
        <v>0</v>
      </c>
      <c r="G28" s="19">
        <v>0</v>
      </c>
      <c r="H28" s="37">
        <f t="shared" si="9"/>
        <v>0</v>
      </c>
      <c r="I28" s="39">
        <v>0</v>
      </c>
      <c r="J28" s="19">
        <f t="shared" si="3"/>
        <v>0</v>
      </c>
      <c r="K28" s="20">
        <f t="shared" si="7"/>
        <v>0</v>
      </c>
    </row>
    <row r="29" spans="1:11" x14ac:dyDescent="0.2">
      <c r="A29" s="36"/>
      <c r="B29" s="19"/>
      <c r="C29" s="19"/>
      <c r="D29" s="19"/>
      <c r="E29" s="39"/>
      <c r="F29">
        <v>0</v>
      </c>
      <c r="G29">
        <v>0</v>
      </c>
      <c r="H29" s="27"/>
      <c r="I29" s="39"/>
      <c r="J29"/>
      <c r="K29" s="20"/>
    </row>
    <row r="30" spans="1:11" x14ac:dyDescent="0.2">
      <c r="A30" s="22" t="s">
        <v>59</v>
      </c>
      <c r="B30" s="19">
        <f>SUM(B31:B33)</f>
        <v>0</v>
      </c>
      <c r="C30" s="19">
        <f>(SQRT((C31/1.645)^2+(C32/1.645)^2+(C33/1.645)^2)*1.645)</f>
        <v>0</v>
      </c>
      <c r="D30" s="40">
        <f>B30/$B$10</f>
        <v>0</v>
      </c>
      <c r="E30" s="41">
        <v>0</v>
      </c>
      <c r="F30" s="19">
        <f>SUM(F31:F33)</f>
        <v>0</v>
      </c>
      <c r="G30" s="19">
        <f>(SQRT((G31/1.645)^2+(G32/1.645)^2+(G33/1.645)^2)*1.645)</f>
        <v>0</v>
      </c>
      <c r="H30" s="40">
        <f>F30/$F$10</f>
        <v>0</v>
      </c>
      <c r="I30" s="41">
        <v>0</v>
      </c>
      <c r="J30" s="19">
        <f t="shared" si="3"/>
        <v>0</v>
      </c>
      <c r="K30" s="20">
        <f t="shared" ref="K30:K33" si="10">(SQRT((C30/1.645)^2+(G30/1.645)^2))*1.645</f>
        <v>0</v>
      </c>
    </row>
    <row r="31" spans="1:11" x14ac:dyDescent="0.2">
      <c r="A31" s="36" t="s">
        <v>58</v>
      </c>
      <c r="B31">
        <v>0</v>
      </c>
      <c r="C31">
        <v>0</v>
      </c>
      <c r="D31" s="40">
        <f t="shared" ref="D31:D33" si="11">B31/$B$10</f>
        <v>0</v>
      </c>
      <c r="E31" s="41">
        <v>0</v>
      </c>
      <c r="F31" s="19">
        <v>0</v>
      </c>
      <c r="G31" s="19">
        <v>0</v>
      </c>
      <c r="H31" s="40">
        <f t="shared" ref="H31:H33" si="12">F31/$F$10</f>
        <v>0</v>
      </c>
      <c r="I31" s="41">
        <v>0</v>
      </c>
      <c r="J31" s="19">
        <f t="shared" si="3"/>
        <v>0</v>
      </c>
      <c r="K31" s="20">
        <f t="shared" si="10"/>
        <v>0</v>
      </c>
    </row>
    <row r="32" spans="1:11" x14ac:dyDescent="0.2">
      <c r="A32" s="36" t="s">
        <v>57</v>
      </c>
      <c r="B32">
        <v>0</v>
      </c>
      <c r="C32">
        <v>0</v>
      </c>
      <c r="D32" s="37">
        <f t="shared" si="11"/>
        <v>0</v>
      </c>
      <c r="E32" s="39">
        <v>0</v>
      </c>
      <c r="F32" s="19">
        <v>0</v>
      </c>
      <c r="G32" s="19">
        <v>0</v>
      </c>
      <c r="H32" s="37">
        <f t="shared" si="12"/>
        <v>0</v>
      </c>
      <c r="I32" s="39">
        <v>0</v>
      </c>
      <c r="J32" s="19">
        <f t="shared" si="3"/>
        <v>0</v>
      </c>
      <c r="K32" s="20">
        <f t="shared" si="10"/>
        <v>0</v>
      </c>
    </row>
    <row r="33" spans="1:11" ht="12.75" customHeight="1" x14ac:dyDescent="0.2">
      <c r="A33" s="36" t="s">
        <v>56</v>
      </c>
      <c r="B33">
        <v>0</v>
      </c>
      <c r="C33">
        <v>0</v>
      </c>
      <c r="D33" s="37">
        <f t="shared" si="11"/>
        <v>0</v>
      </c>
      <c r="E33" s="39">
        <v>0</v>
      </c>
      <c r="F33" s="19">
        <v>0</v>
      </c>
      <c r="G33" s="19">
        <v>0</v>
      </c>
      <c r="H33" s="37">
        <f t="shared" si="12"/>
        <v>0</v>
      </c>
      <c r="I33" s="39">
        <v>0</v>
      </c>
      <c r="J33" s="19">
        <f t="shared" si="3"/>
        <v>0</v>
      </c>
      <c r="K33" s="20">
        <f t="shared" si="10"/>
        <v>0</v>
      </c>
    </row>
    <row r="34" spans="1:11" x14ac:dyDescent="0.2">
      <c r="A34" s="36"/>
      <c r="B34" s="19"/>
      <c r="C34" s="19"/>
      <c r="D34" s="19"/>
      <c r="E34" s="39"/>
      <c r="F34"/>
      <c r="G34"/>
      <c r="H34" s="27"/>
      <c r="I34" s="39"/>
      <c r="J34"/>
      <c r="K34" s="20"/>
    </row>
    <row r="35" spans="1:11" x14ac:dyDescent="0.2">
      <c r="A35" s="22" t="s">
        <v>55</v>
      </c>
      <c r="B35" s="19">
        <f>SUM(B36:B40)</f>
        <v>6709</v>
      </c>
      <c r="C35" s="19">
        <f>(SQRT((C36/1.645)^2+(C37/1.645)^2+(C38/1.645)^2+(C39/1.645)^2+(C40/1.645)^2*1.645))</f>
        <v>279.34572363748134</v>
      </c>
      <c r="D35" s="37" t="s">
        <v>53</v>
      </c>
      <c r="E35" s="39" t="s">
        <v>53</v>
      </c>
      <c r="F35" s="19">
        <f>SUM(F36:F40)</f>
        <v>11411</v>
      </c>
      <c r="G35" s="19">
        <f>(SQRT((G36/1.645)^2+(G37/1.645)^2+(G38/1.645)^2+(G39/1.645)^2+(G40/1.645)^2*1.645))</f>
        <v>390.56562138194363</v>
      </c>
      <c r="H35" s="37" t="s">
        <v>53</v>
      </c>
      <c r="I35" s="39"/>
      <c r="J35" s="19">
        <f t="shared" si="3"/>
        <v>-4702</v>
      </c>
      <c r="K35" s="20">
        <f t="shared" ref="K35:K40" si="13">(SQRT((C35/1.645)^2+(G35/1.645)^2))*1.645</f>
        <v>480.18281718530062</v>
      </c>
    </row>
    <row r="36" spans="1:11" x14ac:dyDescent="0.2">
      <c r="A36" s="36" t="s">
        <v>54</v>
      </c>
      <c r="B36" s="19">
        <v>5756</v>
      </c>
      <c r="C36" s="19">
        <v>395</v>
      </c>
      <c r="D36" s="37" t="s">
        <v>53</v>
      </c>
      <c r="E36" s="39" t="s">
        <v>53</v>
      </c>
      <c r="F36" s="19">
        <v>5756</v>
      </c>
      <c r="G36" s="19">
        <v>395</v>
      </c>
      <c r="H36" s="37" t="s">
        <v>53</v>
      </c>
      <c r="I36" s="39"/>
      <c r="J36" s="19">
        <f t="shared" si="3"/>
        <v>0</v>
      </c>
      <c r="K36" s="20">
        <f t="shared" si="13"/>
        <v>558.61435713737262</v>
      </c>
    </row>
    <row r="37" spans="1:11" x14ac:dyDescent="0.2">
      <c r="A37" s="36" t="s">
        <v>52</v>
      </c>
      <c r="B37" s="19">
        <v>0</v>
      </c>
      <c r="C37" s="19">
        <v>0</v>
      </c>
      <c r="D37" s="37">
        <f>B37/$B$10</f>
        <v>0</v>
      </c>
      <c r="E37" s="39">
        <v>0</v>
      </c>
      <c r="F37" s="19">
        <v>20</v>
      </c>
      <c r="G37" s="19">
        <v>21</v>
      </c>
      <c r="H37" s="37">
        <f>F37/$F$10</f>
        <v>2.1572645885017797E-3</v>
      </c>
      <c r="I37" s="39">
        <v>2.2392259502600916E-3</v>
      </c>
      <c r="J37" s="19">
        <f t="shared" si="3"/>
        <v>-20</v>
      </c>
      <c r="K37" s="20">
        <f t="shared" si="13"/>
        <v>21</v>
      </c>
    </row>
    <row r="38" spans="1:11" x14ac:dyDescent="0.2">
      <c r="A38" s="36" t="s">
        <v>51</v>
      </c>
      <c r="B38" s="19">
        <v>67</v>
      </c>
      <c r="C38" s="19">
        <v>41</v>
      </c>
      <c r="D38" s="37">
        <f t="shared" ref="D38:D40" si="14">B38/$B$10</f>
        <v>2.2612217347283158E-2</v>
      </c>
      <c r="E38" s="39">
        <v>1.2020139423163202E-2</v>
      </c>
      <c r="F38" s="19">
        <v>259</v>
      </c>
      <c r="G38" s="19">
        <v>101</v>
      </c>
      <c r="H38" s="37">
        <f t="shared" ref="H38:H40" si="15">F38/$F$10</f>
        <v>2.7936576421098046E-2</v>
      </c>
      <c r="I38" s="39">
        <v>9.955764389794293E-3</v>
      </c>
      <c r="J38" s="19">
        <f t="shared" si="3"/>
        <v>-192</v>
      </c>
      <c r="K38" s="20">
        <f t="shared" si="13"/>
        <v>109.00458705944442</v>
      </c>
    </row>
    <row r="39" spans="1:11" x14ac:dyDescent="0.2">
      <c r="A39" s="36" t="s">
        <v>50</v>
      </c>
      <c r="B39">
        <v>289</v>
      </c>
      <c r="C39">
        <v>104</v>
      </c>
      <c r="D39" s="37">
        <f t="shared" si="14"/>
        <v>9.7536280796490044E-2</v>
      </c>
      <c r="E39" s="39">
        <v>1.8913933957496139E-2</v>
      </c>
      <c r="F39">
        <v>1703</v>
      </c>
      <c r="G39">
        <v>248</v>
      </c>
      <c r="H39" s="37">
        <f t="shared" si="15"/>
        <v>0.18369107971092655</v>
      </c>
      <c r="I39" s="39">
        <v>3.9515741282559268E-2</v>
      </c>
      <c r="J39" s="19">
        <f t="shared" si="3"/>
        <v>-1414</v>
      </c>
      <c r="K39" s="20">
        <f t="shared" si="13"/>
        <v>268.92378102354576</v>
      </c>
    </row>
    <row r="40" spans="1:11" ht="12.75" customHeight="1" x14ac:dyDescent="0.2">
      <c r="A40" s="36" t="s">
        <v>49</v>
      </c>
      <c r="B40" s="19">
        <v>597</v>
      </c>
      <c r="C40" s="19">
        <v>161</v>
      </c>
      <c r="D40" s="37">
        <f t="shared" si="14"/>
        <v>0.20148498143773202</v>
      </c>
      <c r="E40" s="39">
        <v>8.1750489674470669E-2</v>
      </c>
      <c r="F40" s="19">
        <v>3673</v>
      </c>
      <c r="G40" s="19">
        <v>335</v>
      </c>
      <c r="H40" s="37">
        <f t="shared" si="15"/>
        <v>0.39618164167835185</v>
      </c>
      <c r="I40" s="39">
        <v>7.2392578707146063E-2</v>
      </c>
      <c r="J40" s="19">
        <f t="shared" si="3"/>
        <v>-3076</v>
      </c>
      <c r="K40" s="20">
        <f t="shared" si="13"/>
        <v>371.67996986655066</v>
      </c>
    </row>
    <row r="41" spans="1:11" x14ac:dyDescent="0.2">
      <c r="A41" s="36"/>
      <c r="B41" s="19"/>
      <c r="C41" s="19"/>
      <c r="D41" s="19"/>
      <c r="E41" s="39"/>
      <c r="F41" s="19"/>
      <c r="G41" s="19"/>
      <c r="H41" s="27"/>
      <c r="I41" s="39"/>
      <c r="J41"/>
      <c r="K41" s="20"/>
    </row>
    <row r="42" spans="1:11" x14ac:dyDescent="0.2">
      <c r="A42" s="22" t="s">
        <v>48</v>
      </c>
      <c r="B42" s="19">
        <f>SUM(B43:B46)</f>
        <v>676</v>
      </c>
      <c r="C42" s="19">
        <f>(SQRT((C43/1.645)^2+(C44/1.645)^2+(C45/1.645)^2+(C46/1.645)^2*1.645))</f>
        <v>83.647946559428362</v>
      </c>
      <c r="D42" s="37">
        <f>B42/$B$10</f>
        <v>0.22814714816064799</v>
      </c>
      <c r="E42" s="39">
        <v>7.4701410141971999E-2</v>
      </c>
      <c r="F42" s="19">
        <f>SUM(F43:F46)</f>
        <v>733</v>
      </c>
      <c r="G42" s="19">
        <f>(SQRT((G43/1.645)^2+(G44/1.645)^2+(G45/1.645)^2+(G46/1.645)^2*1.645))</f>
        <v>93.549930564359897</v>
      </c>
      <c r="H42" s="37">
        <f>F42/$F$10</f>
        <v>7.9063747168590229E-2</v>
      </c>
      <c r="I42" s="39">
        <v>1.6079039401040485E-2</v>
      </c>
      <c r="J42" s="19">
        <f t="shared" si="3"/>
        <v>-57</v>
      </c>
      <c r="K42" s="20">
        <f t="shared" ref="K42:K46" si="16">(SQRT((C42/1.645)^2+(G42/1.645)^2))*1.645</f>
        <v>125.49330050726032</v>
      </c>
    </row>
    <row r="43" spans="1:11" x14ac:dyDescent="0.2">
      <c r="A43" s="36" t="s">
        <v>47</v>
      </c>
      <c r="B43" s="19">
        <v>549</v>
      </c>
      <c r="C43" s="19">
        <v>123</v>
      </c>
      <c r="D43" s="37">
        <f t="shared" ref="D43:D46" si="17">B43/$B$10</f>
        <v>0.1852851839352008</v>
      </c>
      <c r="E43" s="39">
        <v>6.9843466903490747E-2</v>
      </c>
      <c r="F43" s="19">
        <v>551</v>
      </c>
      <c r="G43" s="19">
        <v>139</v>
      </c>
      <c r="H43" s="37">
        <f t="shared" ref="H43:H48" si="18">F43/$F$10</f>
        <v>5.9432639413224034E-2</v>
      </c>
      <c r="I43" s="39">
        <v>1.1672017913897666E-2</v>
      </c>
      <c r="J43" s="19">
        <f t="shared" si="3"/>
        <v>-2</v>
      </c>
      <c r="K43" s="20">
        <f t="shared" si="16"/>
        <v>185.60711193270586</v>
      </c>
    </row>
    <row r="44" spans="1:11" x14ac:dyDescent="0.2">
      <c r="A44" s="36" t="s">
        <v>8</v>
      </c>
      <c r="B44" s="19">
        <v>16</v>
      </c>
      <c r="C44" s="19">
        <v>21</v>
      </c>
      <c r="D44" s="37">
        <f t="shared" si="17"/>
        <v>5.3999325008437394E-3</v>
      </c>
      <c r="E44" s="39">
        <v>6.8957786107127599E-3</v>
      </c>
      <c r="F44">
        <v>0</v>
      </c>
      <c r="G44">
        <v>0</v>
      </c>
      <c r="H44" s="37">
        <f t="shared" si="18"/>
        <v>0</v>
      </c>
      <c r="I44" s="39">
        <v>0</v>
      </c>
      <c r="J44" s="19">
        <f t="shared" si="3"/>
        <v>16</v>
      </c>
      <c r="K44" s="20">
        <f t="shared" si="16"/>
        <v>21</v>
      </c>
    </row>
    <row r="45" spans="1:11" x14ac:dyDescent="0.2">
      <c r="A45" s="36" t="s">
        <v>46</v>
      </c>
      <c r="B45" s="19">
        <v>111</v>
      </c>
      <c r="C45" s="19">
        <v>58</v>
      </c>
      <c r="D45" s="37">
        <f t="shared" si="17"/>
        <v>3.746203172460344E-2</v>
      </c>
      <c r="E45" s="39">
        <v>1.5943745129742413E-2</v>
      </c>
      <c r="F45" s="19">
        <v>155</v>
      </c>
      <c r="G45" s="19">
        <v>57</v>
      </c>
      <c r="H45" s="37">
        <f t="shared" si="18"/>
        <v>1.6718800560888793E-2</v>
      </c>
      <c r="I45" s="39">
        <v>5.5491306448074438E-3</v>
      </c>
      <c r="J45" s="19">
        <f t="shared" si="3"/>
        <v>-44</v>
      </c>
      <c r="K45" s="20">
        <f t="shared" si="16"/>
        <v>81.320354155647891</v>
      </c>
    </row>
    <row r="46" spans="1:11" ht="12.75" customHeight="1" x14ac:dyDescent="0.2">
      <c r="A46" s="36" t="s">
        <v>45</v>
      </c>
      <c r="B46" s="19">
        <v>0</v>
      </c>
      <c r="C46" s="19">
        <v>0</v>
      </c>
      <c r="D46" s="37">
        <f t="shared" si="17"/>
        <v>0</v>
      </c>
      <c r="E46" s="39">
        <v>0</v>
      </c>
      <c r="F46" s="19">
        <v>27</v>
      </c>
      <c r="G46" s="19">
        <v>26</v>
      </c>
      <c r="H46" s="37">
        <f t="shared" si="18"/>
        <v>2.9123071944774028E-3</v>
      </c>
      <c r="I46" s="39">
        <v>2.7662741614426873E-3</v>
      </c>
      <c r="J46" s="19">
        <f t="shared" si="3"/>
        <v>-27</v>
      </c>
      <c r="K46" s="20">
        <f t="shared" si="16"/>
        <v>26</v>
      </c>
    </row>
    <row r="47" spans="1:11" x14ac:dyDescent="0.2">
      <c r="A47" s="36"/>
      <c r="B47" s="19"/>
      <c r="C47" s="19"/>
      <c r="D47" s="19"/>
      <c r="E47" s="20"/>
      <c r="F47" s="19"/>
      <c r="G47" s="19"/>
      <c r="H47" s="27"/>
      <c r="I47" s="35"/>
      <c r="J47"/>
      <c r="K47" s="20"/>
    </row>
    <row r="48" spans="1:11" ht="12.75" customHeight="1" x14ac:dyDescent="0.2">
      <c r="A48" s="22" t="s">
        <v>44</v>
      </c>
      <c r="B48" s="19">
        <f>B50+B52+B69+B79+B92</f>
        <v>1292</v>
      </c>
      <c r="C48" s="19">
        <f>(SQRT((C50/1.645)^2+(C52/1.645)^2+(C69/1.645)^2+(C79/1.645)^2+(C92/1.645)^2*1.645))</f>
        <v>287.40713332134942</v>
      </c>
      <c r="D48" s="37">
        <f>B48/$B$10</f>
        <v>0.43604454944313198</v>
      </c>
      <c r="E48" s="42">
        <v>0.1639557642968989</v>
      </c>
      <c r="F48" s="19">
        <f>F50+F52+F69+F79+F92</f>
        <v>1193</v>
      </c>
      <c r="G48" s="19">
        <f>(SQRT((G50/1.645)^2+(G52/1.645)^2+(G69/1.645)^2+(G79/1.645)^2+(G92/1.645)^2*1.645))</f>
        <v>250.7508370848625</v>
      </c>
      <c r="H48" s="37">
        <f t="shared" si="18"/>
        <v>0.12868083270413117</v>
      </c>
      <c r="I48" s="42">
        <v>1.7787602138160833E-2</v>
      </c>
      <c r="J48" s="19">
        <f t="shared" si="3"/>
        <v>99</v>
      </c>
      <c r="K48" s="43">
        <f>(SQRT((C48/1.645)^2+(G48/1.645)^2))*1.645</f>
        <v>381.41688817192562</v>
      </c>
    </row>
    <row r="49" spans="1:11" x14ac:dyDescent="0.2">
      <c r="A49" s="36"/>
      <c r="B49" s="19"/>
      <c r="C49" s="19"/>
      <c r="D49" s="19"/>
      <c r="E49" s="20"/>
      <c r="F49"/>
      <c r="G49"/>
      <c r="H49" s="27"/>
      <c r="I49" s="35"/>
      <c r="J49"/>
      <c r="K49" s="20"/>
    </row>
    <row r="50" spans="1:11" ht="12.75" customHeight="1" x14ac:dyDescent="0.2">
      <c r="A50" s="22" t="s">
        <v>43</v>
      </c>
      <c r="B50">
        <v>0</v>
      </c>
      <c r="C50">
        <v>0</v>
      </c>
      <c r="D50" s="37">
        <f>B50/$B$10</f>
        <v>0</v>
      </c>
      <c r="E50" s="39">
        <v>0</v>
      </c>
      <c r="F50" s="19">
        <v>60</v>
      </c>
      <c r="G50" s="19">
        <v>37</v>
      </c>
      <c r="H50" s="37">
        <f>F50/$F$10</f>
        <v>6.4717937655053397E-3</v>
      </c>
      <c r="I50" s="39">
        <v>3.8571436874505339E-3</v>
      </c>
      <c r="J50" s="19">
        <f t="shared" ref="J50" si="19">B50-F50</f>
        <v>-60</v>
      </c>
      <c r="K50" s="20">
        <f>(SQRT((C50/1.645)^2+(G50/1.645)^2))*1.645</f>
        <v>37</v>
      </c>
    </row>
    <row r="51" spans="1:11" x14ac:dyDescent="0.2">
      <c r="A51"/>
      <c r="B51" s="34"/>
      <c r="C51" s="19"/>
      <c r="D51" s="19"/>
      <c r="E51" s="20"/>
      <c r="F51" s="19"/>
      <c r="G51" s="19"/>
      <c r="H51" s="27"/>
      <c r="I51" s="35"/>
      <c r="J51"/>
      <c r="K51" s="20"/>
    </row>
    <row r="52" spans="1:11" x14ac:dyDescent="0.2">
      <c r="A52" s="25" t="s">
        <v>42</v>
      </c>
      <c r="B52" s="34">
        <v>25</v>
      </c>
      <c r="C52" s="19">
        <v>39</v>
      </c>
      <c r="D52" s="37">
        <f>B52/$B$10</f>
        <v>8.4373945325683427E-3</v>
      </c>
      <c r="E52" s="39">
        <v>1.2911428679700576E-2</v>
      </c>
      <c r="F52" s="19">
        <v>57</v>
      </c>
      <c r="G52" s="19">
        <v>49</v>
      </c>
      <c r="H52" s="37">
        <f>F52/$F$10</f>
        <v>6.1482040772300722E-3</v>
      </c>
      <c r="I52" s="39">
        <v>5.1948740008103834E-3</v>
      </c>
      <c r="J52" s="19">
        <f t="shared" ref="J52:J67" si="20">B52-F52</f>
        <v>-32</v>
      </c>
      <c r="K52" s="20">
        <f t="shared" ref="K52:K67" si="21">(SQRT((C52/1.645)^2+(G52/1.645)^2))*1.645</f>
        <v>62.625873247404705</v>
      </c>
    </row>
    <row r="53" spans="1:11" x14ac:dyDescent="0.2">
      <c r="A53" s="38" t="s">
        <v>41</v>
      </c>
      <c r="B53" s="34">
        <v>0</v>
      </c>
      <c r="C53" s="19">
        <v>0</v>
      </c>
      <c r="D53" s="37">
        <f t="shared" ref="D53:D67" si="22">B53/$B$10</f>
        <v>0</v>
      </c>
      <c r="E53" s="39">
        <v>0</v>
      </c>
      <c r="F53" s="19">
        <v>0</v>
      </c>
      <c r="G53" s="19">
        <v>0</v>
      </c>
      <c r="H53" s="37">
        <f t="shared" ref="H53:H67" si="23">F53/$F$10</f>
        <v>0</v>
      </c>
      <c r="I53" s="39">
        <v>0</v>
      </c>
      <c r="J53" s="19">
        <f t="shared" si="20"/>
        <v>0</v>
      </c>
      <c r="K53" s="20">
        <f t="shared" si="21"/>
        <v>0</v>
      </c>
    </row>
    <row r="54" spans="1:11" x14ac:dyDescent="0.2">
      <c r="A54" s="38" t="s">
        <v>40</v>
      </c>
      <c r="B54" s="34">
        <v>0</v>
      </c>
      <c r="C54" s="19">
        <v>0</v>
      </c>
      <c r="D54" s="37">
        <f t="shared" si="22"/>
        <v>0</v>
      </c>
      <c r="E54" s="39">
        <v>0</v>
      </c>
      <c r="F54">
        <v>0</v>
      </c>
      <c r="G54">
        <v>0</v>
      </c>
      <c r="H54" s="37">
        <f t="shared" si="23"/>
        <v>0</v>
      </c>
      <c r="I54" s="39">
        <v>0</v>
      </c>
      <c r="J54" s="19">
        <f t="shared" si="20"/>
        <v>0</v>
      </c>
      <c r="K54" s="20">
        <f t="shared" si="21"/>
        <v>0</v>
      </c>
    </row>
    <row r="55" spans="1:11" x14ac:dyDescent="0.2">
      <c r="A55" s="38" t="s">
        <v>39</v>
      </c>
      <c r="B55" s="34">
        <v>5</v>
      </c>
      <c r="C55" s="19">
        <v>9</v>
      </c>
      <c r="D55" s="37">
        <f t="shared" si="22"/>
        <v>1.6874789065136687E-3</v>
      </c>
      <c r="E55" s="39">
        <v>2.9940761871345522E-3</v>
      </c>
      <c r="F55" s="19">
        <v>54</v>
      </c>
      <c r="G55" s="19">
        <v>42</v>
      </c>
      <c r="H55" s="37">
        <f t="shared" si="23"/>
        <v>5.8246143889548055E-3</v>
      </c>
      <c r="I55" s="39">
        <v>4.4353898654766475E-3</v>
      </c>
      <c r="J55" s="19">
        <f t="shared" si="20"/>
        <v>-49</v>
      </c>
      <c r="K55" s="20">
        <f t="shared" si="21"/>
        <v>42.953463189829058</v>
      </c>
    </row>
    <row r="56" spans="1:11" x14ac:dyDescent="0.2">
      <c r="A56" s="43" t="s">
        <v>38</v>
      </c>
      <c r="B56" s="19">
        <v>0</v>
      </c>
      <c r="C56" s="19">
        <v>0</v>
      </c>
      <c r="D56" s="37">
        <f t="shared" si="22"/>
        <v>0</v>
      </c>
      <c r="E56" s="39">
        <v>0</v>
      </c>
      <c r="F56" s="19">
        <v>0</v>
      </c>
      <c r="G56" s="19">
        <v>0</v>
      </c>
      <c r="H56" s="37">
        <f t="shared" si="23"/>
        <v>0</v>
      </c>
      <c r="I56" s="39">
        <v>0</v>
      </c>
      <c r="J56" s="19">
        <f t="shared" si="20"/>
        <v>0</v>
      </c>
      <c r="K56" s="20">
        <f t="shared" si="21"/>
        <v>0</v>
      </c>
    </row>
    <row r="57" spans="1:11" x14ac:dyDescent="0.2">
      <c r="A57" s="43" t="s">
        <v>37</v>
      </c>
      <c r="B57">
        <v>0</v>
      </c>
      <c r="C57">
        <v>0</v>
      </c>
      <c r="D57" s="37">
        <f t="shared" si="22"/>
        <v>0</v>
      </c>
      <c r="E57" s="39">
        <v>0</v>
      </c>
      <c r="F57" s="19">
        <v>0</v>
      </c>
      <c r="G57" s="19">
        <v>0</v>
      </c>
      <c r="H57" s="37">
        <f t="shared" si="23"/>
        <v>0</v>
      </c>
      <c r="I57" s="39">
        <v>0</v>
      </c>
      <c r="J57" s="19">
        <f t="shared" si="20"/>
        <v>0</v>
      </c>
      <c r="K57" s="20">
        <f t="shared" si="21"/>
        <v>0</v>
      </c>
    </row>
    <row r="58" spans="1:11" x14ac:dyDescent="0.2">
      <c r="A58" s="43" t="s">
        <v>36</v>
      </c>
      <c r="B58" s="19">
        <v>0</v>
      </c>
      <c r="C58" s="19">
        <v>0</v>
      </c>
      <c r="D58" s="37">
        <f t="shared" si="22"/>
        <v>0</v>
      </c>
      <c r="E58" s="39">
        <v>0</v>
      </c>
      <c r="F58" s="19">
        <v>0</v>
      </c>
      <c r="G58" s="19">
        <v>0</v>
      </c>
      <c r="H58" s="37">
        <f t="shared" si="23"/>
        <v>0</v>
      </c>
      <c r="I58" s="39">
        <v>0</v>
      </c>
      <c r="J58" s="19">
        <f t="shared" si="20"/>
        <v>0</v>
      </c>
      <c r="K58" s="20">
        <f t="shared" si="21"/>
        <v>0</v>
      </c>
    </row>
    <row r="59" spans="1:11" x14ac:dyDescent="0.2">
      <c r="A59" s="38" t="s">
        <v>35</v>
      </c>
      <c r="B59" s="34">
        <v>0</v>
      </c>
      <c r="C59" s="19">
        <v>0</v>
      </c>
      <c r="D59" s="37">
        <f t="shared" si="22"/>
        <v>0</v>
      </c>
      <c r="E59" s="39">
        <v>0</v>
      </c>
      <c r="F59">
        <v>0</v>
      </c>
      <c r="G59">
        <v>0</v>
      </c>
      <c r="H59" s="37">
        <f t="shared" si="23"/>
        <v>0</v>
      </c>
      <c r="I59" s="39">
        <v>0</v>
      </c>
      <c r="J59" s="19">
        <f t="shared" si="20"/>
        <v>0</v>
      </c>
      <c r="K59" s="20">
        <f t="shared" si="21"/>
        <v>0</v>
      </c>
    </row>
    <row r="60" spans="1:11" x14ac:dyDescent="0.2">
      <c r="A60" s="38" t="s">
        <v>34</v>
      </c>
      <c r="B60" s="34">
        <v>20</v>
      </c>
      <c r="C60" s="19">
        <v>30</v>
      </c>
      <c r="D60" s="37">
        <f t="shared" si="22"/>
        <v>6.7499156260546747E-3</v>
      </c>
      <c r="E60" s="39">
        <v>9.9159532108915489E-3</v>
      </c>
      <c r="F60" s="19">
        <v>0</v>
      </c>
      <c r="G60" s="19">
        <v>0</v>
      </c>
      <c r="H60" s="37">
        <f t="shared" si="23"/>
        <v>0</v>
      </c>
      <c r="I60" s="39">
        <v>0</v>
      </c>
      <c r="J60" s="19">
        <f t="shared" si="20"/>
        <v>20</v>
      </c>
      <c r="K60" s="20">
        <f t="shared" si="21"/>
        <v>30.000000000000004</v>
      </c>
    </row>
    <row r="61" spans="1:11" x14ac:dyDescent="0.2">
      <c r="A61" s="38" t="s">
        <v>33</v>
      </c>
      <c r="B61" s="34">
        <v>0</v>
      </c>
      <c r="C61" s="19">
        <v>0</v>
      </c>
      <c r="D61" s="37">
        <f t="shared" si="22"/>
        <v>0</v>
      </c>
      <c r="E61" s="39">
        <v>0</v>
      </c>
      <c r="F61" s="19">
        <v>0</v>
      </c>
      <c r="G61" s="19">
        <v>0</v>
      </c>
      <c r="H61" s="37">
        <f t="shared" si="23"/>
        <v>0</v>
      </c>
      <c r="I61" s="39">
        <v>0</v>
      </c>
      <c r="J61" s="19">
        <f t="shared" si="20"/>
        <v>0</v>
      </c>
      <c r="K61" s="20">
        <f t="shared" si="21"/>
        <v>0</v>
      </c>
    </row>
    <row r="62" spans="1:11" x14ac:dyDescent="0.2">
      <c r="A62" s="38" t="s">
        <v>32</v>
      </c>
      <c r="B62" s="34">
        <v>0</v>
      </c>
      <c r="C62" s="19">
        <v>0</v>
      </c>
      <c r="D62" s="37">
        <f t="shared" si="22"/>
        <v>0</v>
      </c>
      <c r="E62" s="39">
        <v>0</v>
      </c>
      <c r="F62" s="19">
        <v>0</v>
      </c>
      <c r="G62" s="19">
        <v>0</v>
      </c>
      <c r="H62" s="37">
        <f t="shared" si="23"/>
        <v>0</v>
      </c>
      <c r="I62" s="39">
        <v>0</v>
      </c>
      <c r="J62" s="19">
        <f t="shared" si="20"/>
        <v>0</v>
      </c>
      <c r="K62" s="20">
        <f t="shared" si="21"/>
        <v>0</v>
      </c>
    </row>
    <row r="63" spans="1:11" x14ac:dyDescent="0.2">
      <c r="A63" s="38" t="s">
        <v>31</v>
      </c>
      <c r="B63" s="34">
        <v>0</v>
      </c>
      <c r="C63" s="19">
        <v>0</v>
      </c>
      <c r="D63" s="37">
        <f t="shared" si="22"/>
        <v>0</v>
      </c>
      <c r="E63" s="39">
        <v>0</v>
      </c>
      <c r="F63" s="19">
        <v>0</v>
      </c>
      <c r="G63" s="19">
        <v>0</v>
      </c>
      <c r="H63" s="37">
        <f t="shared" si="23"/>
        <v>0</v>
      </c>
      <c r="I63" s="39">
        <v>0</v>
      </c>
      <c r="J63" s="19">
        <f t="shared" si="20"/>
        <v>0</v>
      </c>
      <c r="K63" s="20">
        <f t="shared" si="21"/>
        <v>0</v>
      </c>
    </row>
    <row r="64" spans="1:11" x14ac:dyDescent="0.2">
      <c r="A64" s="38" t="s">
        <v>30</v>
      </c>
      <c r="B64" s="34">
        <v>0</v>
      </c>
      <c r="C64" s="19">
        <v>0</v>
      </c>
      <c r="D64" s="37">
        <f t="shared" si="22"/>
        <v>0</v>
      </c>
      <c r="E64" s="39">
        <v>0</v>
      </c>
      <c r="F64">
        <v>0</v>
      </c>
      <c r="G64">
        <v>0</v>
      </c>
      <c r="H64" s="37">
        <f t="shared" si="23"/>
        <v>0</v>
      </c>
      <c r="I64" s="39">
        <v>0</v>
      </c>
      <c r="J64" s="19">
        <f t="shared" si="20"/>
        <v>0</v>
      </c>
      <c r="K64" s="20">
        <f t="shared" si="21"/>
        <v>0</v>
      </c>
    </row>
    <row r="65" spans="1:11" x14ac:dyDescent="0.2">
      <c r="A65" s="38" t="s">
        <v>29</v>
      </c>
      <c r="B65" s="34">
        <v>0</v>
      </c>
      <c r="C65" s="19">
        <v>0</v>
      </c>
      <c r="D65" s="37">
        <f t="shared" si="22"/>
        <v>0</v>
      </c>
      <c r="E65" s="39">
        <v>0</v>
      </c>
      <c r="F65" s="19">
        <v>0</v>
      </c>
      <c r="G65" s="19">
        <v>0</v>
      </c>
      <c r="H65" s="37">
        <f t="shared" si="23"/>
        <v>0</v>
      </c>
      <c r="I65" s="39">
        <v>0</v>
      </c>
      <c r="J65" s="19">
        <f t="shared" si="20"/>
        <v>0</v>
      </c>
      <c r="K65" s="20">
        <f t="shared" si="21"/>
        <v>0</v>
      </c>
    </row>
    <row r="66" spans="1:11" x14ac:dyDescent="0.2">
      <c r="A66" s="38" t="s">
        <v>28</v>
      </c>
      <c r="B66" s="34">
        <v>0</v>
      </c>
      <c r="C66" s="19">
        <v>0</v>
      </c>
      <c r="D66" s="37">
        <f t="shared" si="22"/>
        <v>0</v>
      </c>
      <c r="E66" s="39">
        <v>0</v>
      </c>
      <c r="F66" s="19">
        <v>0</v>
      </c>
      <c r="G66" s="19">
        <v>0</v>
      </c>
      <c r="H66" s="37">
        <f t="shared" si="23"/>
        <v>0</v>
      </c>
      <c r="I66" s="39">
        <v>0</v>
      </c>
      <c r="J66" s="19">
        <f t="shared" si="20"/>
        <v>0</v>
      </c>
      <c r="K66" s="20">
        <f t="shared" si="21"/>
        <v>0</v>
      </c>
    </row>
    <row r="67" spans="1:11" ht="12.75" customHeight="1" x14ac:dyDescent="0.2">
      <c r="A67" s="38" t="s">
        <v>27</v>
      </c>
      <c r="B67" s="34">
        <f>B52-SUM(B53:B66)</f>
        <v>0</v>
      </c>
      <c r="C67" s="19">
        <f>C52-SUM(C53:C66)</f>
        <v>0</v>
      </c>
      <c r="D67" s="37">
        <f t="shared" si="22"/>
        <v>0</v>
      </c>
      <c r="E67" s="39">
        <v>0</v>
      </c>
      <c r="F67" s="19">
        <f>F52-SUM(F53:F66)</f>
        <v>3</v>
      </c>
      <c r="G67" s="19">
        <f>G52-SUM(G53:G66)</f>
        <v>7</v>
      </c>
      <c r="H67" s="37">
        <f t="shared" si="23"/>
        <v>3.2358968827526696E-4</v>
      </c>
      <c r="I67" s="39">
        <v>7.5330222049044249E-4</v>
      </c>
      <c r="J67" s="19">
        <f t="shared" si="20"/>
        <v>-3</v>
      </c>
      <c r="K67" s="20">
        <f t="shared" si="21"/>
        <v>7</v>
      </c>
    </row>
    <row r="68" spans="1:11" x14ac:dyDescent="0.2">
      <c r="A68"/>
      <c r="B68" s="34"/>
      <c r="C68" s="19"/>
      <c r="D68" s="19"/>
      <c r="E68" s="20"/>
      <c r="F68" s="19"/>
      <c r="G68" s="19"/>
      <c r="H68" s="27"/>
      <c r="I68" s="35"/>
      <c r="J68"/>
      <c r="K68" s="20"/>
    </row>
    <row r="69" spans="1:11" x14ac:dyDescent="0.2">
      <c r="A69" s="23" t="s">
        <v>26</v>
      </c>
      <c r="B69" s="19">
        <v>0</v>
      </c>
      <c r="C69" s="19">
        <v>0</v>
      </c>
      <c r="D69" s="37">
        <f>B69/$B$10</f>
        <v>0</v>
      </c>
      <c r="E69" s="39">
        <v>0</v>
      </c>
      <c r="F69">
        <v>0</v>
      </c>
      <c r="G69">
        <v>0</v>
      </c>
      <c r="H69" s="37">
        <f>F69/$F$10</f>
        <v>0</v>
      </c>
      <c r="I69" s="39">
        <v>0</v>
      </c>
      <c r="J69" s="19">
        <f t="shared" ref="J69:J97" si="24">B69-F69</f>
        <v>0</v>
      </c>
      <c r="K69" s="20">
        <f t="shared" ref="K69:K77" si="25">(SQRT((C69/1.645)^2+(G69/1.645)^2))*1.645</f>
        <v>0</v>
      </c>
    </row>
    <row r="70" spans="1:11" x14ac:dyDescent="0.2">
      <c r="A70" s="43" t="s">
        <v>25</v>
      </c>
      <c r="B70">
        <v>0</v>
      </c>
      <c r="C70">
        <v>0</v>
      </c>
      <c r="D70" s="37">
        <f t="shared" ref="D70:D77" si="26">B70/$B$10</f>
        <v>0</v>
      </c>
      <c r="E70" s="39">
        <v>0</v>
      </c>
      <c r="F70" s="19">
        <v>0</v>
      </c>
      <c r="G70" s="19">
        <v>0</v>
      </c>
      <c r="H70" s="37">
        <f t="shared" ref="H70:H77" si="27">F70/$F$10</f>
        <v>0</v>
      </c>
      <c r="I70" s="39">
        <v>0</v>
      </c>
      <c r="J70" s="19">
        <f t="shared" si="24"/>
        <v>0</v>
      </c>
      <c r="K70" s="20">
        <f t="shared" si="25"/>
        <v>0</v>
      </c>
    </row>
    <row r="71" spans="1:11" x14ac:dyDescent="0.2">
      <c r="A71" s="43" t="s">
        <v>24</v>
      </c>
      <c r="B71">
        <v>0</v>
      </c>
      <c r="C71">
        <v>0</v>
      </c>
      <c r="D71" s="37">
        <f t="shared" si="26"/>
        <v>0</v>
      </c>
      <c r="E71" s="39">
        <v>0</v>
      </c>
      <c r="F71" s="19">
        <v>0</v>
      </c>
      <c r="G71" s="19">
        <v>0</v>
      </c>
      <c r="H71" s="37">
        <f t="shared" si="27"/>
        <v>0</v>
      </c>
      <c r="I71" s="39">
        <v>0</v>
      </c>
      <c r="J71" s="19">
        <f t="shared" si="24"/>
        <v>0</v>
      </c>
      <c r="K71" s="20">
        <f t="shared" si="25"/>
        <v>0</v>
      </c>
    </row>
    <row r="72" spans="1:11" x14ac:dyDescent="0.2">
      <c r="A72" s="43" t="s">
        <v>23</v>
      </c>
      <c r="B72">
        <v>0</v>
      </c>
      <c r="C72">
        <v>0</v>
      </c>
      <c r="D72" s="37">
        <f t="shared" si="26"/>
        <v>0</v>
      </c>
      <c r="E72" s="39">
        <v>0</v>
      </c>
      <c r="F72" s="19">
        <v>0</v>
      </c>
      <c r="G72" s="19">
        <v>0</v>
      </c>
      <c r="H72" s="37">
        <f t="shared" si="27"/>
        <v>0</v>
      </c>
      <c r="I72" s="39">
        <v>0</v>
      </c>
      <c r="J72" s="19">
        <f t="shared" si="24"/>
        <v>0</v>
      </c>
      <c r="K72" s="20">
        <f t="shared" si="25"/>
        <v>0</v>
      </c>
    </row>
    <row r="73" spans="1:11" x14ac:dyDescent="0.2">
      <c r="A73" s="43" t="s">
        <v>22</v>
      </c>
      <c r="B73">
        <v>0</v>
      </c>
      <c r="C73">
        <v>0</v>
      </c>
      <c r="D73" s="37">
        <f t="shared" si="26"/>
        <v>0</v>
      </c>
      <c r="E73" s="39">
        <v>0</v>
      </c>
      <c r="F73" s="19">
        <v>0</v>
      </c>
      <c r="G73" s="19">
        <v>0</v>
      </c>
      <c r="H73" s="37">
        <f t="shared" si="27"/>
        <v>0</v>
      </c>
      <c r="I73" s="39">
        <v>0</v>
      </c>
      <c r="J73" s="19">
        <f t="shared" si="24"/>
        <v>0</v>
      </c>
      <c r="K73" s="20">
        <f t="shared" si="25"/>
        <v>0</v>
      </c>
    </row>
    <row r="74" spans="1:11" x14ac:dyDescent="0.2">
      <c r="A74" s="43" t="s">
        <v>21</v>
      </c>
      <c r="B74">
        <v>0</v>
      </c>
      <c r="C74">
        <v>0</v>
      </c>
      <c r="D74" s="37">
        <f t="shared" si="26"/>
        <v>0</v>
      </c>
      <c r="E74" s="39">
        <v>0</v>
      </c>
      <c r="F74">
        <v>0</v>
      </c>
      <c r="G74">
        <v>0</v>
      </c>
      <c r="H74" s="37">
        <f t="shared" si="27"/>
        <v>0</v>
      </c>
      <c r="I74" s="39">
        <v>0</v>
      </c>
      <c r="J74" s="19">
        <f t="shared" si="24"/>
        <v>0</v>
      </c>
      <c r="K74" s="20">
        <f t="shared" si="25"/>
        <v>0</v>
      </c>
    </row>
    <row r="75" spans="1:11" x14ac:dyDescent="0.2">
      <c r="A75" s="43" t="s">
        <v>20</v>
      </c>
      <c r="B75">
        <v>0</v>
      </c>
      <c r="C75">
        <v>0</v>
      </c>
      <c r="D75" s="37">
        <f t="shared" si="26"/>
        <v>0</v>
      </c>
      <c r="E75" s="39">
        <v>0</v>
      </c>
      <c r="F75" s="19">
        <v>0</v>
      </c>
      <c r="G75" s="19">
        <v>0</v>
      </c>
      <c r="H75" s="37">
        <f t="shared" si="27"/>
        <v>0</v>
      </c>
      <c r="I75" s="39">
        <v>0</v>
      </c>
      <c r="J75" s="19">
        <f t="shared" si="24"/>
        <v>0</v>
      </c>
      <c r="K75" s="20">
        <f t="shared" si="25"/>
        <v>0</v>
      </c>
    </row>
    <row r="76" spans="1:11" x14ac:dyDescent="0.2">
      <c r="A76" s="43" t="s">
        <v>19</v>
      </c>
      <c r="B76">
        <v>0</v>
      </c>
      <c r="C76">
        <v>0</v>
      </c>
      <c r="D76" s="37">
        <f t="shared" si="26"/>
        <v>0</v>
      </c>
      <c r="E76" s="39">
        <v>0</v>
      </c>
      <c r="F76" s="19">
        <v>0</v>
      </c>
      <c r="G76" s="19">
        <v>0</v>
      </c>
      <c r="H76" s="37">
        <f t="shared" si="27"/>
        <v>0</v>
      </c>
      <c r="I76" s="39">
        <v>0</v>
      </c>
      <c r="J76" s="19">
        <f t="shared" si="24"/>
        <v>0</v>
      </c>
      <c r="K76" s="20">
        <f t="shared" si="25"/>
        <v>0</v>
      </c>
    </row>
    <row r="77" spans="1:11" ht="12.75" customHeight="1" x14ac:dyDescent="0.2">
      <c r="A77" s="43" t="s">
        <v>18</v>
      </c>
      <c r="B77" s="34">
        <f>B69-SUM(B70:B76)</f>
        <v>0</v>
      </c>
      <c r="C77" s="19">
        <f>C69-SUM(C70:C76)</f>
        <v>0</v>
      </c>
      <c r="D77" s="37">
        <f t="shared" si="26"/>
        <v>0</v>
      </c>
      <c r="E77" s="39">
        <v>0</v>
      </c>
      <c r="F77" s="19">
        <f>F69-SUM(F70:F76)</f>
        <v>0</v>
      </c>
      <c r="G77" s="19">
        <f>G69-SUM(G70:G76)</f>
        <v>0</v>
      </c>
      <c r="H77" s="37">
        <f t="shared" si="27"/>
        <v>0</v>
      </c>
      <c r="I77" s="39">
        <v>0</v>
      </c>
      <c r="J77" s="19">
        <f t="shared" si="24"/>
        <v>0</v>
      </c>
      <c r="K77" s="20">
        <f t="shared" si="25"/>
        <v>0</v>
      </c>
    </row>
    <row r="78" spans="1:11" x14ac:dyDescent="0.2">
      <c r="A78" s="36"/>
      <c r="B78" s="34"/>
      <c r="C78" s="19"/>
      <c r="D78" s="19"/>
      <c r="E78" s="20"/>
      <c r="F78" s="19"/>
      <c r="G78" s="19"/>
      <c r="H78" s="27"/>
      <c r="I78" s="35"/>
      <c r="J78"/>
      <c r="K78" s="20"/>
    </row>
    <row r="79" spans="1:11" x14ac:dyDescent="0.2">
      <c r="A79" s="23" t="s">
        <v>17</v>
      </c>
      <c r="B79" s="19">
        <v>12</v>
      </c>
      <c r="C79" s="19">
        <v>21</v>
      </c>
      <c r="D79" s="37">
        <f>B79/$B$10</f>
        <v>4.049949375632805E-3</v>
      </c>
      <c r="E79" s="39">
        <v>6.9802653380425465E-3</v>
      </c>
      <c r="F79">
        <v>3</v>
      </c>
      <c r="G79">
        <v>5</v>
      </c>
      <c r="H79" s="37">
        <f>F79/$F$10</f>
        <v>3.2358968827526696E-4</v>
      </c>
      <c r="I79" s="39">
        <v>5.3687689939836876E-4</v>
      </c>
      <c r="J79" s="19">
        <f t="shared" si="24"/>
        <v>9</v>
      </c>
      <c r="K79" s="20">
        <f t="shared" ref="K79:K90" si="28">(SQRT((C79/1.645)^2+(G79/1.645)^2))*1.645</f>
        <v>21.587033144922902</v>
      </c>
    </row>
    <row r="80" spans="1:11" x14ac:dyDescent="0.2">
      <c r="A80" s="43" t="s">
        <v>16</v>
      </c>
      <c r="B80" s="19">
        <v>0</v>
      </c>
      <c r="C80" s="19">
        <v>0</v>
      </c>
      <c r="D80" s="37">
        <f t="shared" ref="D80:D90" si="29">B80/$B$10</f>
        <v>0</v>
      </c>
      <c r="E80" s="39">
        <v>0</v>
      </c>
      <c r="F80" s="19">
        <v>0</v>
      </c>
      <c r="G80" s="19">
        <v>0</v>
      </c>
      <c r="H80" s="37">
        <f t="shared" ref="H80:H90" si="30">F80/$F$10</f>
        <v>0</v>
      </c>
      <c r="I80" s="39">
        <v>0</v>
      </c>
      <c r="J80" s="19">
        <f t="shared" si="24"/>
        <v>0</v>
      </c>
      <c r="K80" s="20">
        <f t="shared" si="28"/>
        <v>0</v>
      </c>
    </row>
    <row r="81" spans="1:11" x14ac:dyDescent="0.2">
      <c r="A81" s="43" t="s">
        <v>15</v>
      </c>
      <c r="B81">
        <v>0</v>
      </c>
      <c r="C81">
        <v>0</v>
      </c>
      <c r="D81" s="37">
        <f t="shared" si="29"/>
        <v>0</v>
      </c>
      <c r="E81" s="39">
        <v>0</v>
      </c>
      <c r="F81" s="19">
        <v>0</v>
      </c>
      <c r="G81" s="19">
        <v>0</v>
      </c>
      <c r="H81" s="37">
        <f t="shared" si="30"/>
        <v>0</v>
      </c>
      <c r="I81" s="39">
        <v>0</v>
      </c>
      <c r="J81" s="19">
        <f t="shared" si="24"/>
        <v>0</v>
      </c>
      <c r="K81" s="20">
        <f t="shared" si="28"/>
        <v>0</v>
      </c>
    </row>
    <row r="82" spans="1:11" x14ac:dyDescent="0.2">
      <c r="A82" s="43" t="s">
        <v>14</v>
      </c>
      <c r="B82" s="19">
        <v>0</v>
      </c>
      <c r="C82" s="19">
        <v>0</v>
      </c>
      <c r="D82" s="37">
        <f t="shared" si="29"/>
        <v>0</v>
      </c>
      <c r="E82" s="39">
        <v>0</v>
      </c>
      <c r="F82" s="19">
        <v>0</v>
      </c>
      <c r="G82" s="19">
        <v>0</v>
      </c>
      <c r="H82" s="37">
        <f t="shared" si="30"/>
        <v>0</v>
      </c>
      <c r="I82" s="39">
        <v>0</v>
      </c>
      <c r="J82" s="19">
        <f t="shared" si="24"/>
        <v>0</v>
      </c>
      <c r="K82" s="20">
        <f t="shared" si="28"/>
        <v>0</v>
      </c>
    </row>
    <row r="83" spans="1:11" x14ac:dyDescent="0.2">
      <c r="A83" s="43" t="s">
        <v>13</v>
      </c>
      <c r="B83" s="19">
        <v>0</v>
      </c>
      <c r="C83" s="19">
        <v>0</v>
      </c>
      <c r="D83" s="37">
        <f t="shared" si="29"/>
        <v>0</v>
      </c>
      <c r="E83" s="39">
        <v>0</v>
      </c>
      <c r="F83" s="19">
        <v>0</v>
      </c>
      <c r="G83" s="19">
        <v>0</v>
      </c>
      <c r="H83" s="37">
        <f t="shared" si="30"/>
        <v>0</v>
      </c>
      <c r="I83" s="39">
        <v>0</v>
      </c>
      <c r="J83" s="19">
        <f t="shared" si="24"/>
        <v>0</v>
      </c>
      <c r="K83" s="20">
        <f t="shared" si="28"/>
        <v>0</v>
      </c>
    </row>
    <row r="84" spans="1:11" x14ac:dyDescent="0.2">
      <c r="A84" s="43" t="s">
        <v>12</v>
      </c>
      <c r="B84">
        <v>0</v>
      </c>
      <c r="C84">
        <v>0</v>
      </c>
      <c r="D84" s="37">
        <f t="shared" si="29"/>
        <v>0</v>
      </c>
      <c r="E84" s="39">
        <v>0</v>
      </c>
      <c r="F84">
        <v>0</v>
      </c>
      <c r="G84">
        <v>0</v>
      </c>
      <c r="H84" s="37">
        <f t="shared" si="30"/>
        <v>0</v>
      </c>
      <c r="I84" s="39">
        <v>0</v>
      </c>
      <c r="J84" s="19">
        <f t="shared" si="24"/>
        <v>0</v>
      </c>
      <c r="K84" s="20">
        <f t="shared" si="28"/>
        <v>0</v>
      </c>
    </row>
    <row r="85" spans="1:11" x14ac:dyDescent="0.2">
      <c r="A85" s="43" t="s">
        <v>11</v>
      </c>
      <c r="B85">
        <v>0</v>
      </c>
      <c r="C85">
        <v>0</v>
      </c>
      <c r="D85" s="37">
        <f t="shared" si="29"/>
        <v>0</v>
      </c>
      <c r="E85" s="39">
        <v>0</v>
      </c>
      <c r="F85" s="19">
        <v>0</v>
      </c>
      <c r="G85" s="19">
        <v>0</v>
      </c>
      <c r="H85" s="37">
        <f t="shared" si="30"/>
        <v>0</v>
      </c>
      <c r="I85" s="39">
        <v>0</v>
      </c>
      <c r="J85" s="19">
        <f t="shared" si="24"/>
        <v>0</v>
      </c>
      <c r="K85" s="20">
        <f t="shared" si="28"/>
        <v>0</v>
      </c>
    </row>
    <row r="86" spans="1:11" x14ac:dyDescent="0.2">
      <c r="A86" s="43" t="s">
        <v>10</v>
      </c>
      <c r="B86" s="19">
        <v>0</v>
      </c>
      <c r="C86" s="19">
        <v>0</v>
      </c>
      <c r="D86" s="37">
        <f t="shared" si="29"/>
        <v>0</v>
      </c>
      <c r="E86" s="39">
        <v>0</v>
      </c>
      <c r="F86" s="19">
        <v>0</v>
      </c>
      <c r="G86" s="19">
        <v>0</v>
      </c>
      <c r="H86" s="37">
        <f t="shared" si="30"/>
        <v>0</v>
      </c>
      <c r="I86" s="39">
        <v>0</v>
      </c>
      <c r="J86" s="19">
        <f t="shared" si="24"/>
        <v>0</v>
      </c>
      <c r="K86" s="20">
        <f t="shared" si="28"/>
        <v>0</v>
      </c>
    </row>
    <row r="87" spans="1:11" x14ac:dyDescent="0.2">
      <c r="A87" s="43" t="s">
        <v>9</v>
      </c>
      <c r="B87" s="19">
        <v>0</v>
      </c>
      <c r="C87" s="19">
        <v>0</v>
      </c>
      <c r="D87" s="37">
        <f t="shared" si="29"/>
        <v>0</v>
      </c>
      <c r="E87" s="39">
        <v>0</v>
      </c>
      <c r="F87" s="19">
        <v>0</v>
      </c>
      <c r="G87" s="19">
        <v>0</v>
      </c>
      <c r="H87" s="37">
        <f t="shared" si="30"/>
        <v>0</v>
      </c>
      <c r="I87" s="39">
        <v>0</v>
      </c>
      <c r="J87" s="19">
        <f t="shared" si="24"/>
        <v>0</v>
      </c>
      <c r="K87" s="20">
        <f t="shared" si="28"/>
        <v>0</v>
      </c>
    </row>
    <row r="88" spans="1:11" x14ac:dyDescent="0.2">
      <c r="A88" s="43" t="s">
        <v>8</v>
      </c>
      <c r="B88">
        <v>0</v>
      </c>
      <c r="C88">
        <v>0</v>
      </c>
      <c r="D88" s="37">
        <f t="shared" si="29"/>
        <v>0</v>
      </c>
      <c r="E88" s="39">
        <v>0</v>
      </c>
      <c r="F88" s="19">
        <v>0</v>
      </c>
      <c r="G88" s="19">
        <v>0</v>
      </c>
      <c r="H88" s="37">
        <f t="shared" si="30"/>
        <v>0</v>
      </c>
      <c r="I88" s="39">
        <v>0</v>
      </c>
      <c r="J88" s="19">
        <f t="shared" si="24"/>
        <v>0</v>
      </c>
      <c r="K88" s="20">
        <f t="shared" si="28"/>
        <v>0</v>
      </c>
    </row>
    <row r="89" spans="1:11" x14ac:dyDescent="0.2">
      <c r="A89" s="43" t="s">
        <v>7</v>
      </c>
      <c r="B89">
        <v>0</v>
      </c>
      <c r="C89">
        <v>0</v>
      </c>
      <c r="D89" s="37">
        <f t="shared" si="29"/>
        <v>0</v>
      </c>
      <c r="E89" s="39">
        <v>0</v>
      </c>
      <c r="F89">
        <v>0</v>
      </c>
      <c r="G89">
        <v>0</v>
      </c>
      <c r="H89" s="37">
        <f t="shared" si="30"/>
        <v>0</v>
      </c>
      <c r="I89" s="39">
        <v>0</v>
      </c>
      <c r="J89" s="19">
        <f t="shared" si="24"/>
        <v>0</v>
      </c>
      <c r="K89" s="20">
        <f t="shared" si="28"/>
        <v>0</v>
      </c>
    </row>
    <row r="90" spans="1:11" ht="12.75" customHeight="1" x14ac:dyDescent="0.2">
      <c r="A90" s="38" t="s">
        <v>6</v>
      </c>
      <c r="B90" s="34">
        <f>B79-SUM(B80:B89)</f>
        <v>12</v>
      </c>
      <c r="C90" s="19">
        <f>C79-SUM(C80:C89)</f>
        <v>21</v>
      </c>
      <c r="D90" s="37">
        <f t="shared" si="29"/>
        <v>4.049949375632805E-3</v>
      </c>
      <c r="E90" s="39">
        <v>6.9802653380425465E-3</v>
      </c>
      <c r="F90" s="19">
        <f>F79-SUM(F80:F89)</f>
        <v>3</v>
      </c>
      <c r="G90" s="19">
        <f>G79-SUM(G80:G89)</f>
        <v>5</v>
      </c>
      <c r="H90" s="37">
        <f t="shared" si="30"/>
        <v>3.2358968827526696E-4</v>
      </c>
      <c r="I90" s="39">
        <v>5.3687689939836876E-4</v>
      </c>
      <c r="J90" s="19">
        <f t="shared" si="24"/>
        <v>9</v>
      </c>
      <c r="K90" s="20">
        <f t="shared" si="28"/>
        <v>21.587033144922902</v>
      </c>
    </row>
    <row r="91" spans="1:11" x14ac:dyDescent="0.2">
      <c r="A91"/>
      <c r="B91" s="34"/>
      <c r="C91" s="19"/>
      <c r="D91" s="19"/>
      <c r="E91" s="20"/>
      <c r="F91" s="19"/>
      <c r="G91" s="19"/>
      <c r="H91" s="27"/>
      <c r="I91" s="35"/>
      <c r="J91"/>
      <c r="K91" s="20"/>
    </row>
    <row r="92" spans="1:11" x14ac:dyDescent="0.2">
      <c r="A92" s="44" t="s">
        <v>5</v>
      </c>
      <c r="B92" s="34">
        <v>1255</v>
      </c>
      <c r="C92" s="19">
        <v>367</v>
      </c>
      <c r="D92" s="37">
        <f>B92/$B$10</f>
        <v>0.42355720553493081</v>
      </c>
      <c r="E92" s="39">
        <v>0.17840361536806992</v>
      </c>
      <c r="F92" s="19">
        <v>1073</v>
      </c>
      <c r="G92" s="19">
        <v>318</v>
      </c>
      <c r="H92" s="37">
        <f>F92/$F$10</f>
        <v>0.11573724517312048</v>
      </c>
      <c r="I92" s="39">
        <v>2.8994956609028569E-2</v>
      </c>
      <c r="J92" s="19">
        <f t="shared" si="24"/>
        <v>182</v>
      </c>
      <c r="K92" s="20">
        <f t="shared" ref="K92:K95" si="31">(SQRT((C92/1.645)^2+(G92/1.645)^2))*1.645</f>
        <v>485.60580721404062</v>
      </c>
    </row>
    <row r="93" spans="1:11" x14ac:dyDescent="0.2">
      <c r="A93" t="s">
        <v>4</v>
      </c>
      <c r="B93" s="34">
        <v>517</v>
      </c>
      <c r="C93" s="19">
        <v>145</v>
      </c>
      <c r="D93" s="37">
        <f t="shared" ref="D93:D95" si="32">B93/$B$10</f>
        <v>0.17448531893351332</v>
      </c>
      <c r="E93" s="39">
        <v>7.2059854229382214E-2</v>
      </c>
      <c r="F93" s="19">
        <v>498</v>
      </c>
      <c r="G93" s="19">
        <v>126</v>
      </c>
      <c r="H93" s="37">
        <f t="shared" ref="H93:H95" si="33">F93/$F$10</f>
        <v>5.3715888253694319E-2</v>
      </c>
      <c r="I93" s="39">
        <v>1.0600549503803727E-2</v>
      </c>
      <c r="J93" s="19">
        <f t="shared" si="24"/>
        <v>19</v>
      </c>
      <c r="K93" s="20">
        <f t="shared" si="31"/>
        <v>192.09633000138237</v>
      </c>
    </row>
    <row r="94" spans="1:11" x14ac:dyDescent="0.2">
      <c r="A94" t="s">
        <v>3</v>
      </c>
      <c r="B94" s="34">
        <v>45</v>
      </c>
      <c r="C94" s="19">
        <v>62</v>
      </c>
      <c r="D94" s="37">
        <f t="shared" si="32"/>
        <v>1.5187310158623017E-2</v>
      </c>
      <c r="E94" s="39">
        <v>2.0411965242245145E-2</v>
      </c>
      <c r="F94">
        <v>156</v>
      </c>
      <c r="G94">
        <v>64</v>
      </c>
      <c r="H94" s="37">
        <f t="shared" si="33"/>
        <v>1.6826663790313882E-2</v>
      </c>
      <c r="I94" s="39">
        <v>6.3684017200804233E-3</v>
      </c>
      <c r="J94" s="19">
        <f t="shared" si="24"/>
        <v>-111</v>
      </c>
      <c r="K94" s="20">
        <f t="shared" si="31"/>
        <v>89.10667763978185</v>
      </c>
    </row>
    <row r="95" spans="1:11" ht="12.75" customHeight="1" x14ac:dyDescent="0.2">
      <c r="A95" t="s">
        <v>2</v>
      </c>
      <c r="B95" s="34">
        <v>693</v>
      </c>
      <c r="C95" s="19">
        <v>160</v>
      </c>
      <c r="D95" s="37">
        <f t="shared" si="32"/>
        <v>0.23388457644279448</v>
      </c>
      <c r="E95" s="39">
        <v>8.9122692733306155E-2</v>
      </c>
      <c r="F95" s="19">
        <v>419</v>
      </c>
      <c r="G95" s="19">
        <v>128</v>
      </c>
      <c r="H95" s="37">
        <f t="shared" si="33"/>
        <v>4.5194693129112284E-2</v>
      </c>
      <c r="I95" s="39">
        <v>1.1807285403143523E-2</v>
      </c>
      <c r="J95" s="19">
        <f t="shared" si="24"/>
        <v>274</v>
      </c>
      <c r="K95" s="20">
        <f t="shared" si="31"/>
        <v>204.89997559785115</v>
      </c>
    </row>
    <row r="96" spans="1:11" x14ac:dyDescent="0.2">
      <c r="A96"/>
      <c r="B96" s="34"/>
      <c r="C96" s="19"/>
      <c r="D96" s="19"/>
      <c r="E96" s="20"/>
      <c r="F96" s="19"/>
      <c r="G96" s="19"/>
      <c r="H96" s="37"/>
      <c r="I96" s="39"/>
      <c r="J96"/>
      <c r="K96" s="20"/>
    </row>
    <row r="97" spans="1:11" x14ac:dyDescent="0.2">
      <c r="A97" s="45" t="s">
        <v>1</v>
      </c>
      <c r="B97" s="46">
        <f>B8-(B12+B20+B25+B30+B35+B42+B48)</f>
        <v>0</v>
      </c>
      <c r="C97" s="4">
        <f>C8-(C12+C20+C25+C30+C35+C42+C48)</f>
        <v>692.59446522860071</v>
      </c>
      <c r="D97" s="47">
        <f>B97/$B$8</f>
        <v>0</v>
      </c>
      <c r="E97" s="48">
        <v>0.23374771016827564</v>
      </c>
      <c r="F97" s="4">
        <f>F8-(F12+F20+F25+F30+F35+F42+F48)</f>
        <v>45</v>
      </c>
      <c r="G97" s="4">
        <f>G8-(G12+G20+G25+G30+G35+G42+G48)</f>
        <v>1276.7679978423375</v>
      </c>
      <c r="H97" s="47">
        <f>F97/$F$8</f>
        <v>2.9946097025354361E-3</v>
      </c>
      <c r="I97" s="48">
        <v>0.13771417502060954</v>
      </c>
      <c r="J97" s="4">
        <f t="shared" si="24"/>
        <v>-45</v>
      </c>
      <c r="K97" s="21">
        <f>(SQRT((C97/1.645)^2+(G97/1.645)^2))*1.645</f>
        <v>1452.5231886547017</v>
      </c>
    </row>
    <row r="98" spans="1:11" x14ac:dyDescent="0.2">
      <c r="A98" t="s">
        <v>0</v>
      </c>
      <c r="B98" s="19"/>
      <c r="C98" s="27"/>
      <c r="D98" s="27"/>
      <c r="E98" s="27"/>
      <c r="F98" s="19"/>
      <c r="G98" s="27"/>
      <c r="H98" s="27"/>
      <c r="I98" s="27"/>
      <c r="J98"/>
      <c r="K98"/>
    </row>
    <row r="99" spans="1:11" x14ac:dyDescent="0.2">
      <c r="A99" t="s">
        <v>84</v>
      </c>
      <c r="B99" s="19"/>
      <c r="C99" s="27"/>
      <c r="D99" s="27"/>
      <c r="E99" s="27"/>
      <c r="F99" s="19"/>
      <c r="G99" s="27"/>
      <c r="H99" s="27"/>
      <c r="I99" s="27"/>
      <c r="J99"/>
      <c r="K99"/>
    </row>
  </sheetData>
  <printOptions horizontalCentered="1" verticalCentered="1"/>
  <pageMargins left="0" right="0" top="0" bottom="0" header="0" footer="0"/>
  <pageSetup scale="64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A97ECC-043D-4396-B09B-368849A4BF10}"/>
</file>

<file path=customXml/itemProps2.xml><?xml version="1.0" encoding="utf-8"?>
<ds:datastoreItem xmlns:ds="http://schemas.openxmlformats.org/officeDocument/2006/customXml" ds:itemID="{BC752C65-A78F-4B80-B7BB-0CEB9B2750AE}"/>
</file>

<file path=customXml/itemProps3.xml><?xml version="1.0" encoding="utf-8"?>
<ds:datastoreItem xmlns:ds="http://schemas.openxmlformats.org/officeDocument/2006/customXml" ds:itemID="{9D7A66F9-D869-4AF7-BDF7-90298D8E3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Chen</dc:creator>
  <cp:lastModifiedBy>Travis Beal</cp:lastModifiedBy>
  <cp:lastPrinted>2015-09-14T17:59:05Z</cp:lastPrinted>
  <dcterms:created xsi:type="dcterms:W3CDTF">2015-09-14T17:32:03Z</dcterms:created>
  <dcterms:modified xsi:type="dcterms:W3CDTF">2020-12-15T18:41:06Z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62000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