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Internal\AG-Census\Ag Census 2017\Sustainability\"/>
    </mc:Choice>
  </mc:AlternateContent>
  <xr:revisionPtr revIDLastSave="0" documentId="13_ncr:1_{8D351E3E-042C-4113-896B-A0B08CF23068}" xr6:coauthVersionLast="41" xr6:coauthVersionMax="41" xr10:uidLastSave="{00000000-0000-0000-0000-000000000000}"/>
  <bookViews>
    <workbookView xWindow="-28920" yWindow="-120" windowWidth="29040" windowHeight="15840" xr2:uid="{00000000-000D-0000-FFFF-FFFF00000000}"/>
  </bookViews>
  <sheets>
    <sheet name="Table2" sheetId="10" r:id="rId1"/>
    <sheet name="Table 4%" sheetId="12" r:id="rId2"/>
    <sheet name="4A" sheetId="11" r:id="rId3"/>
    <sheet name="Sort" sheetId="6" r:id="rId4"/>
  </sheets>
  <definedNames>
    <definedName name="_xlnm._FilterDatabase" localSheetId="3" hidden="1">Sort!$A$2:$K$45</definedName>
    <definedName name="_xlnm.Print_Area" localSheetId="2">'4A'!$A$4:$M$51</definedName>
    <definedName name="_xlnm.Print_Area" localSheetId="1">'Table 4%'!$A$4:$M$51</definedName>
    <definedName name="_xlnm.Print_Area" localSheetId="0">Table2!$A$3:$M$47</definedName>
    <definedName name="_xlnm.Print_Titles" localSheetId="2">'4A'!$A:$A,'4A'!$1:$6</definedName>
    <definedName name="_xlnm.Print_Titles" localSheetId="1">'Table 4%'!$A:$A,'Table 4%'!$1:$6</definedName>
    <definedName name="_xlnm.Print_Titles" localSheetId="0">Table2!$A:$A,Table2!$1:$5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0" l="1"/>
  <c r="H47" i="10" l="1"/>
  <c r="H46" i="10"/>
  <c r="H45" i="10"/>
  <c r="H44" i="10"/>
  <c r="H40" i="10"/>
  <c r="H39" i="10"/>
  <c r="H38" i="10"/>
  <c r="H37" i="10"/>
  <c r="H36" i="10"/>
  <c r="H32" i="10"/>
  <c r="H31" i="10"/>
  <c r="H30" i="10"/>
  <c r="H26" i="10"/>
  <c r="H25" i="10"/>
  <c r="H24" i="10"/>
  <c r="H20" i="10"/>
  <c r="H19" i="10"/>
  <c r="H18" i="10"/>
  <c r="H14" i="10"/>
  <c r="H13" i="10"/>
  <c r="H12" i="10"/>
  <c r="H11" i="10"/>
  <c r="H10" i="10"/>
  <c r="L8" i="10"/>
  <c r="M8" i="10" s="1"/>
  <c r="L16" i="10"/>
  <c r="M16" i="10" s="1"/>
  <c r="L22" i="10"/>
  <c r="M22" i="10" s="1"/>
  <c r="L28" i="10"/>
  <c r="L34" i="10"/>
  <c r="L42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1" i="10"/>
  <c r="M20" i="10"/>
  <c r="M19" i="10"/>
  <c r="M18" i="10"/>
  <c r="M17" i="10"/>
  <c r="M15" i="10"/>
  <c r="M14" i="10"/>
  <c r="M13" i="10"/>
  <c r="M12" i="10"/>
  <c r="M11" i="10"/>
  <c r="M10" i="10"/>
  <c r="M9" i="10"/>
  <c r="M7" i="10"/>
  <c r="L6" i="10" l="1"/>
  <c r="M6" i="10" s="1"/>
  <c r="C8" i="10"/>
  <c r="C6" i="10" s="1"/>
  <c r="C16" i="10"/>
  <c r="C22" i="10"/>
  <c r="C28" i="10"/>
  <c r="C34" i="10"/>
  <c r="C42" i="10"/>
  <c r="G8" i="10" l="1"/>
  <c r="H8" i="10" s="1"/>
  <c r="G16" i="10"/>
  <c r="H16" i="10" s="1"/>
  <c r="G22" i="10"/>
  <c r="H22" i="10" s="1"/>
  <c r="G28" i="10"/>
  <c r="H28" i="10" s="1"/>
  <c r="G34" i="10"/>
  <c r="H34" i="10" s="1"/>
  <c r="G42" i="10"/>
  <c r="H42" i="10" s="1"/>
  <c r="G6" i="10" l="1"/>
  <c r="F27" i="6"/>
  <c r="D6" i="10" l="1"/>
  <c r="E39" i="6" l="1"/>
  <c r="E31" i="6" s="1"/>
  <c r="E25" i="6" s="1"/>
  <c r="E19" i="6" s="1"/>
  <c r="E13" i="6" s="1"/>
  <c r="E5" i="6" s="1"/>
  <c r="AA26" i="6"/>
  <c r="Z26" i="6"/>
  <c r="K6" i="10" l="1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Q26" i="6"/>
  <c r="K8" i="12" l="1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7" i="12"/>
  <c r="F8" i="12"/>
  <c r="F9" i="12"/>
  <c r="Q9" i="12" s="1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7" i="12"/>
  <c r="G3" i="12" s="1"/>
  <c r="H3" i="12" s="1"/>
  <c r="M48" i="12"/>
  <c r="I48" i="12"/>
  <c r="C48" i="12"/>
  <c r="M47" i="12"/>
  <c r="I47" i="12"/>
  <c r="C47" i="12"/>
  <c r="M46" i="12"/>
  <c r="I46" i="12"/>
  <c r="C46" i="12"/>
  <c r="M45" i="12"/>
  <c r="I45" i="12"/>
  <c r="C45" i="12"/>
  <c r="C43" i="12"/>
  <c r="M41" i="12"/>
  <c r="I41" i="12"/>
  <c r="C41" i="12"/>
  <c r="M40" i="12"/>
  <c r="I40" i="12"/>
  <c r="C40" i="12"/>
  <c r="M39" i="12"/>
  <c r="I39" i="12"/>
  <c r="C39" i="12"/>
  <c r="M38" i="12"/>
  <c r="I38" i="12"/>
  <c r="C38" i="12"/>
  <c r="M37" i="12"/>
  <c r="I37" i="12"/>
  <c r="C37" i="12"/>
  <c r="C35" i="12"/>
  <c r="M33" i="12"/>
  <c r="I33" i="12"/>
  <c r="C33" i="12"/>
  <c r="M32" i="12"/>
  <c r="I32" i="12"/>
  <c r="C32" i="12"/>
  <c r="M31" i="12"/>
  <c r="I31" i="12"/>
  <c r="C31" i="12"/>
  <c r="C29" i="12"/>
  <c r="M27" i="12"/>
  <c r="I27" i="12"/>
  <c r="C27" i="12"/>
  <c r="M26" i="12"/>
  <c r="I26" i="12"/>
  <c r="C26" i="12"/>
  <c r="M25" i="12"/>
  <c r="I25" i="12"/>
  <c r="C25" i="12"/>
  <c r="C23" i="12"/>
  <c r="M21" i="12"/>
  <c r="I21" i="12"/>
  <c r="C21" i="12"/>
  <c r="M20" i="12"/>
  <c r="I20" i="12"/>
  <c r="C20" i="12"/>
  <c r="M19" i="12"/>
  <c r="I19" i="12"/>
  <c r="C19" i="12"/>
  <c r="C17" i="12"/>
  <c r="M15" i="12"/>
  <c r="I15" i="12"/>
  <c r="C15" i="12"/>
  <c r="M14" i="12"/>
  <c r="I14" i="12"/>
  <c r="C14" i="12"/>
  <c r="M13" i="12"/>
  <c r="I13" i="12"/>
  <c r="C13" i="12"/>
  <c r="M12" i="12"/>
  <c r="I12" i="12"/>
  <c r="C12" i="12"/>
  <c r="M11" i="12"/>
  <c r="I11" i="12"/>
  <c r="C11" i="12"/>
  <c r="C9" i="12"/>
  <c r="M7" i="12"/>
  <c r="K3" i="12"/>
  <c r="L3" i="12" s="1"/>
  <c r="I7" i="12"/>
  <c r="C7" i="12"/>
  <c r="AA8" i="11"/>
  <c r="AA9" i="11"/>
  <c r="AA10" i="11"/>
  <c r="AA11" i="11"/>
  <c r="AA12" i="11"/>
  <c r="AA13" i="11"/>
  <c r="AA14" i="11"/>
  <c r="AA15" i="11"/>
  <c r="AA16" i="11"/>
  <c r="AA17" i="11"/>
  <c r="AA18" i="11"/>
  <c r="AA19" i="11"/>
  <c r="AA20" i="11"/>
  <c r="AA21" i="11"/>
  <c r="AA22" i="11"/>
  <c r="AA23" i="11"/>
  <c r="AA24" i="11"/>
  <c r="AA25" i="11"/>
  <c r="AA26" i="11"/>
  <c r="AA27" i="11"/>
  <c r="AA28" i="11"/>
  <c r="AA29" i="11"/>
  <c r="AA30" i="11"/>
  <c r="AA31" i="11"/>
  <c r="AA32" i="11"/>
  <c r="AA33" i="11"/>
  <c r="AA34" i="11"/>
  <c r="AA35" i="11"/>
  <c r="AA36" i="11"/>
  <c r="AA37" i="11"/>
  <c r="AA38" i="11"/>
  <c r="AA39" i="11"/>
  <c r="AA40" i="11"/>
  <c r="AA41" i="11"/>
  <c r="AA42" i="11"/>
  <c r="AA43" i="11"/>
  <c r="AA44" i="11"/>
  <c r="AA45" i="11"/>
  <c r="AA46" i="11"/>
  <c r="AA47" i="11"/>
  <c r="AA48" i="11"/>
  <c r="AA7" i="11"/>
  <c r="Z8" i="11"/>
  <c r="Z9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48" i="11"/>
  <c r="Z7" i="11"/>
  <c r="G3" i="11"/>
  <c r="G49" i="11"/>
  <c r="G50" i="11" s="1"/>
  <c r="P49" i="11"/>
  <c r="I49" i="12" l="1"/>
  <c r="W48" i="11"/>
  <c r="V48" i="11"/>
  <c r="W47" i="11"/>
  <c r="V47" i="11"/>
  <c r="W46" i="11"/>
  <c r="V46" i="11"/>
  <c r="W45" i="11"/>
  <c r="W43" i="11" s="1"/>
  <c r="M43" i="11" s="1"/>
  <c r="M43" i="12" s="1"/>
  <c r="V45" i="11"/>
  <c r="W41" i="11"/>
  <c r="V41" i="11"/>
  <c r="W40" i="11"/>
  <c r="V40" i="11"/>
  <c r="W39" i="11"/>
  <c r="V39" i="11"/>
  <c r="W38" i="11"/>
  <c r="V38" i="11"/>
  <c r="W37" i="11"/>
  <c r="V37" i="11"/>
  <c r="W33" i="11"/>
  <c r="V33" i="11"/>
  <c r="W32" i="11"/>
  <c r="V32" i="11"/>
  <c r="W31" i="11"/>
  <c r="V31" i="11"/>
  <c r="W27" i="11"/>
  <c r="V27" i="11"/>
  <c r="W26" i="11"/>
  <c r="V26" i="11"/>
  <c r="W25" i="11"/>
  <c r="V25" i="11"/>
  <c r="W21" i="11"/>
  <c r="V21" i="11"/>
  <c r="W20" i="11"/>
  <c r="V20" i="11"/>
  <c r="W19" i="11"/>
  <c r="V19" i="11"/>
  <c r="V17" i="11" s="1"/>
  <c r="L17" i="11" s="1"/>
  <c r="W15" i="11"/>
  <c r="V15" i="11"/>
  <c r="W14" i="11"/>
  <c r="V14" i="11"/>
  <c r="W13" i="11"/>
  <c r="V13" i="11"/>
  <c r="W12" i="11"/>
  <c r="V12" i="11"/>
  <c r="W11" i="11"/>
  <c r="V11" i="11"/>
  <c r="V3" i="6"/>
  <c r="V4" i="6"/>
  <c r="V5" i="6"/>
  <c r="V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W35" i="11"/>
  <c r="M35" i="11" s="1"/>
  <c r="M35" i="12" s="1"/>
  <c r="W29" i="11"/>
  <c r="M29" i="11" s="1"/>
  <c r="M29" i="12" s="1"/>
  <c r="W17" i="11"/>
  <c r="M17" i="11" s="1"/>
  <c r="M17" i="12" s="1"/>
  <c r="W9" i="11"/>
  <c r="M9" i="11" s="1"/>
  <c r="M9" i="12" s="1"/>
  <c r="W7" i="11"/>
  <c r="V7" i="11"/>
  <c r="T10" i="11"/>
  <c r="T11" i="11"/>
  <c r="T12" i="11"/>
  <c r="T13" i="11"/>
  <c r="T14" i="11"/>
  <c r="U7" i="11"/>
  <c r="U8" i="11"/>
  <c r="U10" i="11"/>
  <c r="U11" i="11"/>
  <c r="U12" i="11"/>
  <c r="U13" i="11"/>
  <c r="U14" i="11"/>
  <c r="U15" i="11"/>
  <c r="U16" i="11"/>
  <c r="U18" i="11"/>
  <c r="U19" i="11"/>
  <c r="U20" i="11"/>
  <c r="U21" i="11"/>
  <c r="U22" i="11"/>
  <c r="U24" i="11"/>
  <c r="U25" i="11"/>
  <c r="U26" i="11"/>
  <c r="U27" i="11"/>
  <c r="U28" i="11"/>
  <c r="U30" i="11"/>
  <c r="U31" i="11"/>
  <c r="U32" i="11"/>
  <c r="U33" i="11"/>
  <c r="U34" i="11"/>
  <c r="U36" i="11"/>
  <c r="U37" i="11"/>
  <c r="U38" i="11"/>
  <c r="U39" i="11"/>
  <c r="U40" i="11"/>
  <c r="U41" i="11"/>
  <c r="U42" i="11"/>
  <c r="U44" i="11"/>
  <c r="U45" i="11"/>
  <c r="U46" i="11"/>
  <c r="U47" i="11"/>
  <c r="U48" i="11"/>
  <c r="T8" i="11"/>
  <c r="T15" i="11"/>
  <c r="T16" i="11"/>
  <c r="T18" i="11"/>
  <c r="T19" i="11"/>
  <c r="T20" i="11"/>
  <c r="T21" i="11"/>
  <c r="T22" i="11"/>
  <c r="T24" i="11"/>
  <c r="T25" i="11"/>
  <c r="T26" i="11"/>
  <c r="T27" i="11"/>
  <c r="T28" i="11"/>
  <c r="T30" i="11"/>
  <c r="T31" i="11"/>
  <c r="T32" i="11"/>
  <c r="T33" i="11"/>
  <c r="T34" i="11"/>
  <c r="T36" i="11"/>
  <c r="T37" i="11"/>
  <c r="T38" i="11"/>
  <c r="T39" i="11"/>
  <c r="T40" i="11"/>
  <c r="T41" i="11"/>
  <c r="T42" i="11"/>
  <c r="T44" i="11"/>
  <c r="T45" i="11"/>
  <c r="T46" i="11"/>
  <c r="T47" i="11"/>
  <c r="T48" i="11"/>
  <c r="T7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8" i="11"/>
  <c r="D9" i="11"/>
  <c r="D10" i="11"/>
  <c r="D11" i="11"/>
  <c r="D12" i="11"/>
  <c r="D13" i="11"/>
  <c r="D14" i="11"/>
  <c r="D15" i="11"/>
  <c r="D7" i="11"/>
  <c r="V9" i="11" l="1"/>
  <c r="L9" i="11" s="1"/>
  <c r="V29" i="11"/>
  <c r="L29" i="11" s="1"/>
  <c r="V35" i="11"/>
  <c r="L35" i="11" s="1"/>
  <c r="V43" i="11"/>
  <c r="L43" i="11" s="1"/>
  <c r="V23" i="11"/>
  <c r="L23" i="11" s="1"/>
  <c r="W23" i="11"/>
  <c r="M23" i="11" s="1"/>
  <c r="M23" i="12" s="1"/>
  <c r="T43" i="11"/>
  <c r="T17" i="11"/>
  <c r="H17" i="11" s="1"/>
  <c r="U43" i="11"/>
  <c r="U17" i="11"/>
  <c r="I17" i="11" s="1"/>
  <c r="I17" i="12" s="1"/>
  <c r="T9" i="11"/>
  <c r="H9" i="11" s="1"/>
  <c r="T29" i="11"/>
  <c r="H29" i="11" s="1"/>
  <c r="T35" i="11"/>
  <c r="H35" i="11" s="1"/>
  <c r="T23" i="11"/>
  <c r="H23" i="11" s="1"/>
  <c r="U35" i="11"/>
  <c r="I35" i="11" s="1"/>
  <c r="I35" i="12" s="1"/>
  <c r="U23" i="11"/>
  <c r="I23" i="11" s="1"/>
  <c r="I23" i="12" s="1"/>
  <c r="U9" i="11"/>
  <c r="I9" i="11" s="1"/>
  <c r="I9" i="12" s="1"/>
  <c r="U29" i="11"/>
  <c r="I29" i="11" s="1"/>
  <c r="I29" i="12" s="1"/>
  <c r="J3" i="11"/>
  <c r="K3" i="11" s="1"/>
  <c r="H43" i="11" l="1"/>
  <c r="T49" i="11"/>
  <c r="U49" i="11"/>
  <c r="I43" i="11"/>
  <c r="I43" i="12" s="1"/>
  <c r="R48" i="11"/>
  <c r="Q48" i="11"/>
  <c r="R47" i="11"/>
  <c r="Q47" i="11"/>
  <c r="R46" i="11"/>
  <c r="Q46" i="11"/>
  <c r="R45" i="11"/>
  <c r="Q45" i="11"/>
  <c r="Q40" i="11"/>
  <c r="R40" i="11"/>
  <c r="Q41" i="11"/>
  <c r="R41" i="11"/>
  <c r="R39" i="11"/>
  <c r="Q39" i="11"/>
  <c r="R38" i="11"/>
  <c r="Q38" i="11"/>
  <c r="R37" i="11"/>
  <c r="Q37" i="11"/>
  <c r="R33" i="11"/>
  <c r="Q33" i="11"/>
  <c r="R32" i="11"/>
  <c r="Q32" i="11"/>
  <c r="R31" i="11"/>
  <c r="Q31" i="11"/>
  <c r="R27" i="11"/>
  <c r="Q27" i="11"/>
  <c r="R26" i="11"/>
  <c r="Q26" i="11"/>
  <c r="R25" i="11"/>
  <c r="Q25" i="11"/>
  <c r="R21" i="11"/>
  <c r="Q21" i="11"/>
  <c r="R20" i="11"/>
  <c r="Q20" i="11"/>
  <c r="R19" i="11"/>
  <c r="Q19" i="11"/>
  <c r="R15" i="11"/>
  <c r="R14" i="11"/>
  <c r="R13" i="11"/>
  <c r="R12" i="11"/>
  <c r="R11" i="11"/>
  <c r="Q12" i="11"/>
  <c r="Q13" i="11"/>
  <c r="Q14" i="11"/>
  <c r="Q15" i="11"/>
  <c r="Q11" i="11"/>
  <c r="Q23" i="11" l="1"/>
  <c r="R23" i="11"/>
  <c r="R35" i="11"/>
  <c r="Q29" i="11"/>
  <c r="Q43" i="11"/>
  <c r="Q17" i="11"/>
  <c r="R17" i="11"/>
  <c r="R29" i="11"/>
  <c r="R43" i="11"/>
  <c r="Q9" i="11"/>
  <c r="Q35" i="11"/>
  <c r="R9" i="11"/>
  <c r="E8" i="11"/>
  <c r="E9" i="11"/>
  <c r="E9" i="12" s="1"/>
  <c r="E10" i="11"/>
  <c r="E11" i="11"/>
  <c r="E11" i="12" s="1"/>
  <c r="E12" i="11"/>
  <c r="E12" i="12" s="1"/>
  <c r="E13" i="11"/>
  <c r="E13" i="12" s="1"/>
  <c r="E14" i="11"/>
  <c r="E14" i="12" s="1"/>
  <c r="E15" i="11"/>
  <c r="E15" i="12" s="1"/>
  <c r="E16" i="11"/>
  <c r="E17" i="11"/>
  <c r="E17" i="12" s="1"/>
  <c r="E18" i="11"/>
  <c r="E19" i="11"/>
  <c r="E19" i="12" s="1"/>
  <c r="E20" i="11"/>
  <c r="E20" i="12" s="1"/>
  <c r="E21" i="11"/>
  <c r="E21" i="12" s="1"/>
  <c r="E22" i="11"/>
  <c r="E23" i="11"/>
  <c r="E23" i="12" s="1"/>
  <c r="E24" i="11"/>
  <c r="E25" i="11"/>
  <c r="E25" i="12" s="1"/>
  <c r="E26" i="11"/>
  <c r="E26" i="12" s="1"/>
  <c r="E27" i="11"/>
  <c r="E27" i="12" s="1"/>
  <c r="E28" i="11"/>
  <c r="E29" i="11"/>
  <c r="E29" i="12" s="1"/>
  <c r="E30" i="11"/>
  <c r="E31" i="11"/>
  <c r="E31" i="12" s="1"/>
  <c r="E32" i="11"/>
  <c r="E32" i="12" s="1"/>
  <c r="E33" i="11"/>
  <c r="E33" i="12" s="1"/>
  <c r="E34" i="11"/>
  <c r="E35" i="11"/>
  <c r="E35" i="12" s="1"/>
  <c r="E36" i="11"/>
  <c r="E37" i="11"/>
  <c r="E37" i="12" s="1"/>
  <c r="E38" i="11"/>
  <c r="E38" i="12" s="1"/>
  <c r="E39" i="11"/>
  <c r="E39" i="12" s="1"/>
  <c r="E40" i="11"/>
  <c r="E40" i="12" s="1"/>
  <c r="E41" i="11"/>
  <c r="E41" i="12" s="1"/>
  <c r="E42" i="11"/>
  <c r="E43" i="11"/>
  <c r="E43" i="12" s="1"/>
  <c r="E44" i="11"/>
  <c r="E45" i="11"/>
  <c r="E45" i="12" s="1"/>
  <c r="E46" i="11"/>
  <c r="E46" i="12" s="1"/>
  <c r="E47" i="11"/>
  <c r="E47" i="12" s="1"/>
  <c r="E48" i="11"/>
  <c r="E48" i="12" s="1"/>
  <c r="E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7" i="11"/>
  <c r="E3" i="11" l="1"/>
  <c r="E7" i="12"/>
  <c r="B57" i="11"/>
  <c r="B9" i="12" l="1"/>
  <c r="B47" i="12"/>
  <c r="B45" i="12"/>
  <c r="H41" i="12"/>
  <c r="B40" i="12"/>
  <c r="B38" i="12"/>
  <c r="H33" i="12"/>
  <c r="B32" i="12"/>
  <c r="B29" i="12"/>
  <c r="H26" i="12"/>
  <c r="H21" i="12"/>
  <c r="H20" i="12"/>
  <c r="B19" i="12"/>
  <c r="H15" i="12"/>
  <c r="B14" i="12"/>
  <c r="H12" i="12"/>
  <c r="B11" i="12"/>
  <c r="Q11" i="12" s="1"/>
  <c r="L48" i="12"/>
  <c r="L47" i="12"/>
  <c r="L46" i="12"/>
  <c r="L45" i="12"/>
  <c r="L41" i="12"/>
  <c r="L40" i="12"/>
  <c r="L39" i="12"/>
  <c r="L38" i="12"/>
  <c r="L37" i="12"/>
  <c r="L33" i="12"/>
  <c r="L32" i="12"/>
  <c r="L31" i="12"/>
  <c r="L27" i="12"/>
  <c r="L26" i="12"/>
  <c r="L25" i="12"/>
  <c r="L21" i="12"/>
  <c r="L20" i="12"/>
  <c r="L19" i="12"/>
  <c r="L15" i="12"/>
  <c r="L14" i="12"/>
  <c r="L13" i="12"/>
  <c r="L12" i="12"/>
  <c r="L11" i="12"/>
  <c r="H7" i="12"/>
  <c r="I3" i="12" s="1"/>
  <c r="J3" i="12" s="1"/>
  <c r="B48" i="12"/>
  <c r="H46" i="12"/>
  <c r="H45" i="12"/>
  <c r="B43" i="12"/>
  <c r="H40" i="12"/>
  <c r="B39" i="12"/>
  <c r="H37" i="12"/>
  <c r="B35" i="12"/>
  <c r="H32" i="12"/>
  <c r="B31" i="12"/>
  <c r="H27" i="12"/>
  <c r="B26" i="12"/>
  <c r="B25" i="12"/>
  <c r="B21" i="12"/>
  <c r="H19" i="12"/>
  <c r="B17" i="12"/>
  <c r="H14" i="12"/>
  <c r="B13" i="12"/>
  <c r="H11" i="12"/>
  <c r="L7" i="12"/>
  <c r="M3" i="12" s="1"/>
  <c r="N3" i="12" s="1"/>
  <c r="B7" i="12"/>
  <c r="C3" i="12" s="1"/>
  <c r="D3" i="12" s="1"/>
  <c r="H48" i="12"/>
  <c r="H47" i="12"/>
  <c r="B46" i="12"/>
  <c r="B41" i="12"/>
  <c r="H39" i="12"/>
  <c r="H38" i="12"/>
  <c r="B37" i="12"/>
  <c r="B33" i="12"/>
  <c r="H31" i="12"/>
  <c r="B27" i="12"/>
  <c r="H25" i="12"/>
  <c r="B23" i="12"/>
  <c r="B20" i="12"/>
  <c r="B15" i="12"/>
  <c r="H13" i="12"/>
  <c r="B12" i="12"/>
  <c r="L9" i="12"/>
  <c r="D26" i="12"/>
  <c r="D33" i="12"/>
  <c r="D17" i="12"/>
  <c r="D41" i="12"/>
  <c r="D40" i="12"/>
  <c r="D13" i="12"/>
  <c r="D47" i="12"/>
  <c r="D31" i="12"/>
  <c r="D38" i="12"/>
  <c r="D14" i="12"/>
  <c r="D19" i="12"/>
  <c r="L35" i="12"/>
  <c r="D12" i="12"/>
  <c r="D29" i="12"/>
  <c r="D46" i="12"/>
  <c r="D15" i="12"/>
  <c r="D32" i="12"/>
  <c r="L17" i="12"/>
  <c r="D43" i="12"/>
  <c r="D27" i="12"/>
  <c r="D21" i="12"/>
  <c r="D9" i="12"/>
  <c r="D45" i="12"/>
  <c r="D25" i="12"/>
  <c r="L29" i="12"/>
  <c r="D11" i="12"/>
  <c r="D20" i="12"/>
  <c r="L43" i="12"/>
  <c r="D39" i="12"/>
  <c r="D23" i="12"/>
  <c r="D37" i="12"/>
  <c r="D7" i="12"/>
  <c r="E3" i="12" s="1"/>
  <c r="F3" i="12" s="1"/>
  <c r="D48" i="12"/>
  <c r="D35" i="12"/>
  <c r="H35" i="12"/>
  <c r="H9" i="12"/>
  <c r="H29" i="12"/>
  <c r="H23" i="12"/>
  <c r="H17" i="12"/>
  <c r="L23" i="12"/>
  <c r="H43" i="12"/>
  <c r="D54" i="6"/>
  <c r="C52" i="6"/>
  <c r="R11" i="12" l="1"/>
  <c r="K3" i="6"/>
  <c r="P4" i="6" l="1"/>
  <c r="R4" i="6" s="1"/>
  <c r="P5" i="6"/>
  <c r="R5" i="6" s="1"/>
  <c r="P6" i="6"/>
  <c r="R6" i="6" s="1"/>
  <c r="P7" i="6"/>
  <c r="R7" i="6" s="1"/>
  <c r="P8" i="6"/>
  <c r="R8" i="6" s="1"/>
  <c r="P9" i="6"/>
  <c r="R9" i="6" s="1"/>
  <c r="P10" i="6"/>
  <c r="R10" i="6" s="1"/>
  <c r="P11" i="6"/>
  <c r="R11" i="6" s="1"/>
  <c r="P12" i="6"/>
  <c r="R12" i="6" s="1"/>
  <c r="P13" i="6"/>
  <c r="R13" i="6" s="1"/>
  <c r="P14" i="6"/>
  <c r="R14" i="6" s="1"/>
  <c r="P15" i="6"/>
  <c r="R15" i="6" s="1"/>
  <c r="P16" i="6"/>
  <c r="R16" i="6" s="1"/>
  <c r="P17" i="6"/>
  <c r="R17" i="6" s="1"/>
  <c r="P18" i="6"/>
  <c r="R18" i="6" s="1"/>
  <c r="P19" i="6"/>
  <c r="R19" i="6" s="1"/>
  <c r="P20" i="6"/>
  <c r="R20" i="6" s="1"/>
  <c r="P21" i="6"/>
  <c r="R21" i="6" s="1"/>
  <c r="P24" i="6"/>
  <c r="R24" i="6" s="1"/>
  <c r="P3" i="6"/>
  <c r="R3" i="6" s="1"/>
  <c r="O3" i="6"/>
  <c r="W4" i="6"/>
  <c r="W5" i="6"/>
  <c r="W7" i="6"/>
  <c r="W8" i="6"/>
  <c r="W9" i="6"/>
  <c r="W10" i="6"/>
  <c r="W11" i="6"/>
  <c r="W12" i="6"/>
  <c r="W14" i="6"/>
  <c r="W15" i="6"/>
  <c r="W16" i="6"/>
  <c r="W17" i="6"/>
  <c r="W18" i="6"/>
  <c r="W19" i="6"/>
  <c r="W20" i="6"/>
  <c r="W21" i="6"/>
  <c r="W22" i="6"/>
  <c r="W24" i="6"/>
  <c r="W25" i="6"/>
  <c r="W3" i="6"/>
  <c r="AC4" i="6"/>
  <c r="AC5" i="6"/>
  <c r="AC6" i="6"/>
  <c r="AC7" i="6"/>
  <c r="AC8" i="6"/>
  <c r="AC9" i="6"/>
  <c r="AC10" i="6"/>
  <c r="AC11" i="6"/>
  <c r="AC12" i="6"/>
  <c r="AC13" i="6"/>
  <c r="AC14" i="6"/>
  <c r="AC15" i="6"/>
  <c r="AC3" i="6"/>
  <c r="K7" i="6"/>
  <c r="F39" i="6" l="1"/>
  <c r="G39" i="6"/>
  <c r="H39" i="6"/>
  <c r="I39" i="6"/>
  <c r="F31" i="6"/>
  <c r="G31" i="6"/>
  <c r="H31" i="6"/>
  <c r="I31" i="6"/>
  <c r="I25" i="6" s="1"/>
  <c r="I19" i="6" s="1"/>
  <c r="I13" i="6" s="1"/>
  <c r="I5" i="6" s="1"/>
  <c r="F25" i="6"/>
  <c r="F19" i="6" s="1"/>
  <c r="F13" i="6" s="1"/>
  <c r="F5" i="6" s="1"/>
  <c r="G25" i="6"/>
  <c r="G19" i="6" s="1"/>
  <c r="G13" i="6" s="1"/>
  <c r="G5" i="6" s="1"/>
  <c r="H25" i="6"/>
  <c r="H19" i="6" s="1"/>
  <c r="H13" i="6" s="1"/>
  <c r="H5" i="6" s="1"/>
  <c r="K27" i="6"/>
  <c r="K8" i="6"/>
  <c r="K21" i="6"/>
  <c r="K33" i="6"/>
  <c r="K9" i="6"/>
  <c r="K34" i="6"/>
  <c r="K22" i="6"/>
  <c r="K41" i="6"/>
  <c r="K15" i="6"/>
  <c r="K28" i="6"/>
  <c r="K10" i="6"/>
  <c r="K11" i="6"/>
  <c r="K35" i="6"/>
  <c r="K16" i="6"/>
  <c r="K17" i="6"/>
  <c r="K36" i="6"/>
  <c r="K23" i="6"/>
  <c r="K42" i="6"/>
  <c r="K37" i="6"/>
  <c r="K29" i="6"/>
  <c r="K43" i="6"/>
  <c r="K44" i="6"/>
  <c r="K4" i="6" l="1"/>
  <c r="O4" i="6"/>
  <c r="O5" i="6"/>
  <c r="K6" i="6"/>
  <c r="O6" i="6"/>
  <c r="O7" i="6"/>
  <c r="O8" i="6"/>
  <c r="O9" i="6"/>
  <c r="O10" i="6"/>
  <c r="O11" i="6"/>
  <c r="K12" i="6"/>
  <c r="O12" i="6"/>
  <c r="O13" i="6"/>
  <c r="K14" i="6"/>
  <c r="O14" i="6"/>
  <c r="O15" i="6"/>
  <c r="O16" i="6"/>
  <c r="O17" i="6"/>
  <c r="K18" i="6"/>
  <c r="O18" i="6"/>
  <c r="O19" i="6"/>
  <c r="K20" i="6"/>
  <c r="O20" i="6"/>
  <c r="O21" i="6"/>
  <c r="O22" i="6"/>
  <c r="O23" i="6"/>
  <c r="K24" i="6"/>
  <c r="O24" i="6"/>
  <c r="O25" i="6"/>
  <c r="K26" i="6"/>
  <c r="K30" i="6"/>
  <c r="K32" i="6"/>
  <c r="K38" i="6"/>
  <c r="D39" i="6"/>
  <c r="D31" i="6" s="1"/>
  <c r="K40" i="6"/>
  <c r="B50" i="6"/>
  <c r="B51" i="6"/>
  <c r="D50" i="6" s="1"/>
  <c r="Q21" i="6" l="1"/>
  <c r="Q20" i="6"/>
  <c r="Q17" i="6"/>
  <c r="Q16" i="6"/>
  <c r="Q15" i="6"/>
  <c r="Q14" i="6"/>
  <c r="Q11" i="6"/>
  <c r="Q10" i="6"/>
  <c r="Q9" i="6"/>
  <c r="Q8" i="6"/>
  <c r="Q7" i="6"/>
  <c r="Q6" i="6"/>
  <c r="Q3" i="6"/>
  <c r="Q25" i="6"/>
  <c r="Q24" i="6"/>
  <c r="Q23" i="6"/>
  <c r="Q22" i="6"/>
  <c r="Q19" i="6"/>
  <c r="Q18" i="6"/>
  <c r="Q13" i="6"/>
  <c r="Q12" i="6"/>
  <c r="Q5" i="6"/>
  <c r="Q4" i="6"/>
  <c r="K39" i="6"/>
  <c r="K31" i="6"/>
  <c r="D25" i="6"/>
  <c r="C50" i="6"/>
  <c r="L48" i="6"/>
  <c r="W6" i="6" l="1"/>
  <c r="P25" i="6"/>
  <c r="R25" i="6" s="1"/>
  <c r="P22" i="6"/>
  <c r="R22" i="6" s="1"/>
  <c r="W23" i="6"/>
  <c r="P23" i="6"/>
  <c r="R23" i="6" s="1"/>
  <c r="W13" i="6"/>
  <c r="K25" i="6"/>
  <c r="D19" i="6"/>
  <c r="K19" i="6" l="1"/>
  <c r="D13" i="6"/>
  <c r="K13" i="6" l="1"/>
  <c r="D5" i="6"/>
  <c r="K5" i="6" s="1"/>
</calcChain>
</file>

<file path=xl/sharedStrings.xml><?xml version="1.0" encoding="utf-8"?>
<sst xmlns="http://schemas.openxmlformats.org/spreadsheetml/2006/main" count="579" uniqueCount="134">
  <si>
    <t>Worcester County</t>
  </si>
  <si>
    <t>Wicomico County</t>
  </si>
  <si>
    <t>Somerset County</t>
  </si>
  <si>
    <t>Dorchester County</t>
  </si>
  <si>
    <t/>
  </si>
  <si>
    <t>LOWER EASTERN SHORE REGION</t>
  </si>
  <si>
    <t>Talbot County</t>
  </si>
  <si>
    <t>Queen Anne's County</t>
  </si>
  <si>
    <t>Kent County</t>
  </si>
  <si>
    <t>Cecil County</t>
  </si>
  <si>
    <t>Caroline County</t>
  </si>
  <si>
    <t>UPPER EASTERN SHORE REGION</t>
  </si>
  <si>
    <t>Washington County</t>
  </si>
  <si>
    <t>Garrett County</t>
  </si>
  <si>
    <t>Allegany County</t>
  </si>
  <si>
    <t>WESTERN MARYLAND REGION</t>
  </si>
  <si>
    <t>GARRETT</t>
  </si>
  <si>
    <t>WORCESTER</t>
  </si>
  <si>
    <t>ALLEGANY</t>
  </si>
  <si>
    <t>WICOMICO</t>
  </si>
  <si>
    <t>St. Mary's County</t>
  </si>
  <si>
    <t>TALBOT</t>
  </si>
  <si>
    <t>WASHINGTON</t>
  </si>
  <si>
    <t>Charles County</t>
  </si>
  <si>
    <t>QUEEN ANNES</t>
  </si>
  <si>
    <t>Calvert County</t>
  </si>
  <si>
    <t>KENT</t>
  </si>
  <si>
    <t>SOMERSET</t>
  </si>
  <si>
    <t>CECIL</t>
  </si>
  <si>
    <t>ST MARYS</t>
  </si>
  <si>
    <t>SOUTHERN MARYLAND REGION</t>
  </si>
  <si>
    <t>CAROLINE</t>
  </si>
  <si>
    <t>PRINCE GEORGES</t>
  </si>
  <si>
    <t>Prince George's County</t>
  </si>
  <si>
    <t>MONTGOMERY</t>
  </si>
  <si>
    <t>Montgomery County</t>
  </si>
  <si>
    <t>CHARLES</t>
  </si>
  <si>
    <t>Frederick County</t>
  </si>
  <si>
    <t>CALVERT</t>
  </si>
  <si>
    <t>HOWARD</t>
  </si>
  <si>
    <t>ANNE ARUNDEL</t>
  </si>
  <si>
    <t>HARFORD</t>
  </si>
  <si>
    <t>WASHINGTON SUBURBAN REGION</t>
  </si>
  <si>
    <t>FREDERICK</t>
  </si>
  <si>
    <t>DORCHESTER</t>
  </si>
  <si>
    <t>Howard County</t>
  </si>
  <si>
    <t>Harford County</t>
  </si>
  <si>
    <t>Carroll County</t>
  </si>
  <si>
    <t>CARROLL</t>
  </si>
  <si>
    <t>Baltimore County</t>
  </si>
  <si>
    <t>BALTIMORE</t>
  </si>
  <si>
    <t>Anne Arundel County</t>
  </si>
  <si>
    <t>BALTIMORE REGION</t>
  </si>
  <si>
    <t>MARYLAND</t>
  </si>
  <si>
    <t>Value 1000's</t>
  </si>
  <si>
    <t>Value</t>
  </si>
  <si>
    <t>County ANSI</t>
  </si>
  <si>
    <t>County</t>
  </si>
  <si>
    <t>LEANAME</t>
  </si>
  <si>
    <t>Cntycode</t>
  </si>
  <si>
    <t>Line Sort2</t>
  </si>
  <si>
    <t>Anne Arundel</t>
  </si>
  <si>
    <t>Baltimore</t>
  </si>
  <si>
    <t>Carroll</t>
  </si>
  <si>
    <t>Harford</t>
  </si>
  <si>
    <t>Howard</t>
  </si>
  <si>
    <t>Frederick</t>
  </si>
  <si>
    <t>Montgomery</t>
  </si>
  <si>
    <t>Prince George's</t>
  </si>
  <si>
    <t>Calvert</t>
  </si>
  <si>
    <t>Charles</t>
  </si>
  <si>
    <t>Allegany</t>
  </si>
  <si>
    <t>Garrett</t>
  </si>
  <si>
    <t>Washington</t>
  </si>
  <si>
    <t>Caroline</t>
  </si>
  <si>
    <t>Cecil</t>
  </si>
  <si>
    <t>Kent</t>
  </si>
  <si>
    <t>Queen Anne's</t>
  </si>
  <si>
    <t>Talbot</t>
  </si>
  <si>
    <t>Dorchester</t>
  </si>
  <si>
    <t>Somerset</t>
  </si>
  <si>
    <t>Wicomico</t>
  </si>
  <si>
    <t>Worcester</t>
  </si>
  <si>
    <t>St. Mary's</t>
  </si>
  <si>
    <t xml:space="preserve"> Allegany</t>
  </si>
  <si>
    <t xml:space="preserve"> Anne Arundel</t>
  </si>
  <si>
    <t xml:space="preserve"> Baltimore</t>
  </si>
  <si>
    <t xml:space="preserve"> Calvert</t>
  </si>
  <si>
    <t xml:space="preserve"> Caroline</t>
  </si>
  <si>
    <t xml:space="preserve"> Carroll</t>
  </si>
  <si>
    <t xml:space="preserve"> Cecil</t>
  </si>
  <si>
    <t xml:space="preserve"> Charles</t>
  </si>
  <si>
    <t xml:space="preserve"> Dorchester</t>
  </si>
  <si>
    <t xml:space="preserve"> Frederick</t>
  </si>
  <si>
    <t xml:space="preserve"> Garrett</t>
  </si>
  <si>
    <t xml:space="preserve"> Harford</t>
  </si>
  <si>
    <t xml:space="preserve"> Howard</t>
  </si>
  <si>
    <t xml:space="preserve"> Montgomery</t>
  </si>
  <si>
    <t xml:space="preserve"> Prince George's</t>
  </si>
  <si>
    <t xml:space="preserve"> Queen Anne's</t>
  </si>
  <si>
    <t xml:space="preserve"> St. Mary's</t>
  </si>
  <si>
    <t xml:space="preserve"> Somerset</t>
  </si>
  <si>
    <t xml:space="preserve"> Talbot</t>
  </si>
  <si>
    <t xml:space="preserve"> Washington</t>
  </si>
  <si>
    <t xml:space="preserve"> Wicomico</t>
  </si>
  <si>
    <t xml:space="preserve"> Worcester</t>
  </si>
  <si>
    <t xml:space="preserve"> Net Cash Farm Income ($1000)</t>
  </si>
  <si>
    <t>Net Cash Farm Income, Average Per Farm</t>
  </si>
  <si>
    <t>Farms With Net Gains</t>
  </si>
  <si>
    <t>Farms With Net Gains, Average Per Farm</t>
  </si>
  <si>
    <t>Farms With Net Losses</t>
  </si>
  <si>
    <t>Farms With Net Losses: Average Per Farm</t>
  </si>
  <si>
    <t>Prepared by the Maryland Department of Planning, May 2009.</t>
  </si>
  <si>
    <t>Extracted from the 2007 Census of Agriculture.</t>
  </si>
  <si>
    <t>Table 5:  Income From Farm Operations In Maryland, 2012 And 2007</t>
  </si>
  <si>
    <t>In Constant 2012 Dollars</t>
  </si>
  <si>
    <t>Table 4:  Income From Farm Operations In Maryland, 2012 And 2007</t>
  </si>
  <si>
    <t>Number of Farms</t>
  </si>
  <si>
    <t>Produced and sold value-added commodities</t>
  </si>
  <si>
    <t>Jurisdiction Land Area</t>
  </si>
  <si>
    <t>Land in farms</t>
  </si>
  <si>
    <t>Farms</t>
  </si>
  <si>
    <t>Percentage</t>
  </si>
  <si>
    <t>Acres</t>
  </si>
  <si>
    <t>Percentage of Jurisdiction</t>
  </si>
  <si>
    <t>Percentage of Land in Farms</t>
  </si>
  <si>
    <t>Table 2:  Selected Farm Practices And Data For Farms In Maryland, 2012</t>
  </si>
  <si>
    <t>Produced Renewable Energy *</t>
  </si>
  <si>
    <t>Conservation Easements*</t>
  </si>
  <si>
    <t>Land in Conservation Easements*</t>
  </si>
  <si>
    <t>* Data not available at county level</t>
  </si>
  <si>
    <t>(D)</t>
  </si>
  <si>
    <t>Prepared by the Maryland Department of Planning, February 2015.</t>
  </si>
  <si>
    <t>Extracted from the 2012 Census of Agriculture.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</si>
</sst>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4" applyNumberFormat="0" applyAlignment="0" applyProtection="0"/>
    <xf numFmtId="0" fontId="13" fillId="6" borderId="15" applyNumberFormat="0" applyAlignment="0" applyProtection="0"/>
    <xf numFmtId="0" fontId="14" fillId="6" borderId="14" applyNumberFormat="0" applyAlignment="0" applyProtection="0"/>
    <xf numFmtId="0" fontId="15" fillId="0" borderId="16" applyNumberFormat="0" applyFill="0" applyAlignment="0" applyProtection="0"/>
    <xf numFmtId="0" fontId="16" fillId="7" borderId="17" applyNumberFormat="0" applyAlignment="0" applyProtection="0"/>
    <xf numFmtId="0" fontId="17" fillId="0" borderId="0" applyNumberFormat="0" applyFill="0" applyBorder="0" applyAlignment="0" applyProtection="0"/>
    <xf numFmtId="0" fontId="1" fillId="8" borderId="18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9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</cellStyleXfs>
  <cellXfs count="115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0" fontId="0" fillId="0" borderId="0" xfId="0"/>
    <xf numFmtId="3" fontId="2" fillId="0" borderId="0" xfId="0" applyNumberFormat="1" applyFont="1" applyBorder="1" applyAlignment="1">
      <alignment horizontal="right" indent="1"/>
    </xf>
    <xf numFmtId="3" fontId="0" fillId="0" borderId="0" xfId="0" applyNumberFormat="1" applyBorder="1" applyAlignment="1">
      <alignment horizontal="right" indent="1"/>
    </xf>
    <xf numFmtId="0" fontId="3" fillId="0" borderId="0" xfId="0" applyFont="1" applyBorder="1"/>
    <xf numFmtId="0" fontId="0" fillId="0" borderId="4" xfId="0" applyBorder="1"/>
    <xf numFmtId="0" fontId="2" fillId="0" borderId="4" xfId="0" applyFont="1" applyBorder="1"/>
    <xf numFmtId="0" fontId="0" fillId="0" borderId="9" xfId="0" applyBorder="1"/>
    <xf numFmtId="3" fontId="0" fillId="0" borderId="5" xfId="0" applyNumberFormat="1" applyBorder="1" applyAlignment="1">
      <alignment horizontal="right" indent="1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 applyFont="1"/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6" fontId="2" fillId="0" borderId="4" xfId="0" applyNumberFormat="1" applyFont="1" applyBorder="1"/>
    <xf numFmtId="6" fontId="2" fillId="0" borderId="3" xfId="0" applyNumberFormat="1" applyFont="1" applyBorder="1"/>
    <xf numFmtId="6" fontId="0" fillId="0" borderId="4" xfId="0" applyNumberFormat="1" applyBorder="1"/>
    <xf numFmtId="6" fontId="0" fillId="0" borderId="3" xfId="0" applyNumberFormat="1" applyBorder="1"/>
    <xf numFmtId="0" fontId="0" fillId="0" borderId="6" xfId="0" applyFont="1" applyBorder="1"/>
    <xf numFmtId="0" fontId="0" fillId="0" borderId="0" xfId="0" applyBorder="1" applyAlignment="1">
      <alignment wrapText="1"/>
    </xf>
    <xf numFmtId="6" fontId="0" fillId="0" borderId="9" xfId="0" applyNumberFormat="1" applyBorder="1"/>
    <xf numFmtId="6" fontId="0" fillId="0" borderId="10" xfId="0" applyNumberFormat="1" applyBorder="1"/>
    <xf numFmtId="2" fontId="0" fillId="0" borderId="0" xfId="0" applyNumberFormat="1"/>
    <xf numFmtId="6" fontId="0" fillId="0" borderId="0" xfId="0" applyNumberFormat="1" applyFont="1"/>
    <xf numFmtId="8" fontId="0" fillId="0" borderId="0" xfId="0" applyNumberFormat="1"/>
    <xf numFmtId="8" fontId="0" fillId="0" borderId="0" xfId="0" applyNumberFormat="1" applyFont="1"/>
    <xf numFmtId="6" fontId="0" fillId="0" borderId="0" xfId="0" applyNumberFormat="1"/>
    <xf numFmtId="6" fontId="2" fillId="0" borderId="0" xfId="0" applyNumberFormat="1" applyFont="1"/>
    <xf numFmtId="8" fontId="2" fillId="0" borderId="0" xfId="0" applyNumberFormat="1" applyFont="1"/>
    <xf numFmtId="3" fontId="0" fillId="0" borderId="0" xfId="0" applyNumberFormat="1" applyFont="1"/>
    <xf numFmtId="166" fontId="0" fillId="0" borderId="0" xfId="0" applyNumberFormat="1" applyFont="1"/>
    <xf numFmtId="8" fontId="0" fillId="0" borderId="3" xfId="0" applyNumberFormat="1" applyBorder="1" applyAlignment="1">
      <alignment wrapText="1"/>
    </xf>
    <xf numFmtId="6" fontId="0" fillId="0" borderId="0" xfId="0" applyNumberFormat="1" applyBorder="1" applyAlignment="1">
      <alignment wrapText="1"/>
    </xf>
    <xf numFmtId="6" fontId="2" fillId="0" borderId="0" xfId="0" applyNumberFormat="1" applyFont="1" applyBorder="1"/>
    <xf numFmtId="165" fontId="2" fillId="0" borderId="0" xfId="2" applyNumberFormat="1" applyFont="1" applyFill="1" applyBorder="1"/>
    <xf numFmtId="3" fontId="2" fillId="0" borderId="0" xfId="2" applyNumberFormat="1" applyFont="1" applyFill="1" applyBorder="1"/>
    <xf numFmtId="165" fontId="2" fillId="0" borderId="0" xfId="2" applyNumberFormat="1" applyFont="1" applyBorder="1"/>
    <xf numFmtId="165" fontId="2" fillId="0" borderId="0" xfId="2" applyNumberFormat="1" applyFont="1" applyBorder="1" applyAlignment="1">
      <alignment horizontal="right" indent="1"/>
    </xf>
    <xf numFmtId="165" fontId="0" fillId="0" borderId="0" xfId="2" applyNumberFormat="1" applyFont="1" applyBorder="1" applyAlignment="1">
      <alignment horizontal="right" indent="1"/>
    </xf>
    <xf numFmtId="165" fontId="2" fillId="0" borderId="3" xfId="2" applyNumberFormat="1" applyFont="1" applyBorder="1"/>
    <xf numFmtId="165" fontId="0" fillId="0" borderId="3" xfId="2" applyNumberFormat="1" applyFont="1" applyBorder="1"/>
    <xf numFmtId="165" fontId="0" fillId="0" borderId="10" xfId="2" applyNumberFormat="1" applyFont="1" applyBorder="1"/>
    <xf numFmtId="165" fontId="0" fillId="0" borderId="0" xfId="2" applyNumberFormat="1" applyFont="1" applyBorder="1" applyAlignment="1">
      <alignment wrapText="1"/>
    </xf>
    <xf numFmtId="165" fontId="0" fillId="0" borderId="0" xfId="2" applyNumberFormat="1" applyFont="1" applyBorder="1"/>
    <xf numFmtId="165" fontId="0" fillId="0" borderId="5" xfId="2" applyNumberFormat="1" applyFont="1" applyBorder="1"/>
    <xf numFmtId="165" fontId="0" fillId="0" borderId="7" xfId="2" applyNumberFormat="1" applyFont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1" xfId="0" applyBorder="1"/>
    <xf numFmtId="0" fontId="2" fillId="0" borderId="21" xfId="0" applyFont="1" applyBorder="1"/>
    <xf numFmtId="0" fontId="0" fillId="0" borderId="23" xfId="0" applyBorder="1"/>
    <xf numFmtId="0" fontId="0" fillId="0" borderId="22" xfId="0" applyBorder="1" applyAlignment="1">
      <alignment horizontal="center"/>
    </xf>
    <xf numFmtId="0" fontId="0" fillId="0" borderId="22" xfId="0" applyFill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2" xfId="0" applyNumberFormat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20" xfId="0" applyBorder="1" applyAlignment="1">
      <alignment vertical="center"/>
    </xf>
    <xf numFmtId="0" fontId="0" fillId="0" borderId="21" xfId="0" applyBorder="1" applyAlignment="1">
      <alignment horizontal="center" wrapText="1"/>
    </xf>
    <xf numFmtId="0" fontId="0" fillId="33" borderId="0" xfId="0" applyFill="1"/>
    <xf numFmtId="0" fontId="0" fillId="33" borderId="22" xfId="0" applyFill="1" applyBorder="1" applyAlignment="1">
      <alignment horizontal="center"/>
    </xf>
    <xf numFmtId="3" fontId="0" fillId="33" borderId="0" xfId="0" applyNumberFormat="1" applyFill="1"/>
    <xf numFmtId="0" fontId="0" fillId="34" borderId="0" xfId="0" applyFill="1"/>
    <xf numFmtId="0" fontId="4" fillId="0" borderId="5" xfId="0" applyFont="1" applyBorder="1" applyAlignment="1"/>
    <xf numFmtId="0" fontId="0" fillId="34" borderId="4" xfId="0" applyFill="1" applyBorder="1" applyAlignment="1">
      <alignment horizontal="right" wrapText="1"/>
    </xf>
    <xf numFmtId="0" fontId="0" fillId="34" borderId="21" xfId="0" applyFill="1" applyBorder="1" applyAlignment="1">
      <alignment horizontal="right" wrapText="1"/>
    </xf>
    <xf numFmtId="0" fontId="0" fillId="34" borderId="3" xfId="0" applyFill="1" applyBorder="1" applyAlignment="1">
      <alignment horizontal="right" wrapText="1"/>
    </xf>
    <xf numFmtId="0" fontId="0" fillId="34" borderId="21" xfId="0" applyFill="1" applyBorder="1" applyAlignment="1">
      <alignment horizontal="right"/>
    </xf>
    <xf numFmtId="3" fontId="2" fillId="34" borderId="4" xfId="0" applyNumberFormat="1" applyFont="1" applyFill="1" applyBorder="1" applyAlignment="1">
      <alignment horizontal="right"/>
    </xf>
    <xf numFmtId="3" fontId="2" fillId="34" borderId="21" xfId="0" applyNumberFormat="1" applyFont="1" applyFill="1" applyBorder="1" applyAlignment="1">
      <alignment horizontal="right"/>
    </xf>
    <xf numFmtId="165" fontId="2" fillId="34" borderId="3" xfId="2" applyNumberFormat="1" applyFont="1" applyFill="1" applyBorder="1" applyAlignment="1">
      <alignment horizontal="right"/>
    </xf>
    <xf numFmtId="164" fontId="2" fillId="34" borderId="21" xfId="1" applyNumberFormat="1" applyFont="1" applyFill="1" applyBorder="1" applyAlignment="1">
      <alignment horizontal="right"/>
    </xf>
    <xf numFmtId="3" fontId="0" fillId="34" borderId="4" xfId="0" applyNumberFormat="1" applyFill="1" applyBorder="1" applyAlignment="1">
      <alignment horizontal="right"/>
    </xf>
    <xf numFmtId="3" fontId="0" fillId="34" borderId="21" xfId="0" applyNumberFormat="1" applyFill="1" applyBorder="1" applyAlignment="1">
      <alignment horizontal="right"/>
    </xf>
    <xf numFmtId="165" fontId="0" fillId="34" borderId="3" xfId="2" applyNumberFormat="1" applyFont="1" applyFill="1" applyBorder="1" applyAlignment="1">
      <alignment horizontal="right"/>
    </xf>
    <xf numFmtId="6" fontId="0" fillId="34" borderId="21" xfId="0" applyNumberFormat="1" applyFill="1" applyBorder="1" applyAlignment="1">
      <alignment horizontal="right"/>
    </xf>
    <xf numFmtId="164" fontId="0" fillId="34" borderId="21" xfId="1" applyNumberFormat="1" applyFont="1" applyFill="1" applyBorder="1" applyAlignment="1">
      <alignment horizontal="right"/>
    </xf>
    <xf numFmtId="6" fontId="0" fillId="34" borderId="4" xfId="0" applyNumberFormat="1" applyFill="1" applyBorder="1" applyAlignment="1">
      <alignment horizontal="right"/>
    </xf>
    <xf numFmtId="3" fontId="0" fillId="34" borderId="23" xfId="0" applyNumberFormat="1" applyFill="1" applyBorder="1" applyAlignment="1">
      <alignment horizontal="right"/>
    </xf>
    <xf numFmtId="165" fontId="0" fillId="34" borderId="10" xfId="2" applyNumberFormat="1" applyFont="1" applyFill="1" applyBorder="1" applyAlignment="1">
      <alignment horizontal="right"/>
    </xf>
    <xf numFmtId="164" fontId="0" fillId="34" borderId="23" xfId="1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33" borderId="20" xfId="0" applyFill="1" applyBorder="1" applyAlignment="1">
      <alignment horizontal="center" wrapText="1"/>
    </xf>
    <xf numFmtId="0" fontId="0" fillId="33" borderId="23" xfId="0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5" borderId="21" xfId="0" applyFill="1" applyBorder="1" applyAlignment="1">
      <alignment horizontal="right" wrapText="1"/>
    </xf>
    <xf numFmtId="10" fontId="2" fillId="35" borderId="3" xfId="2" applyNumberFormat="1" applyFont="1" applyFill="1" applyBorder="1" applyAlignment="1">
      <alignment horizontal="right"/>
    </xf>
    <xf numFmtId="3" fontId="0" fillId="35" borderId="21" xfId="0" applyNumberFormat="1" applyFill="1" applyBorder="1" applyAlignment="1">
      <alignment horizontal="right"/>
    </xf>
    <xf numFmtId="10" fontId="2" fillId="35" borderId="21" xfId="0" applyNumberFormat="1" applyFont="1" applyFill="1" applyBorder="1" applyAlignment="1">
      <alignment horizontal="right"/>
    </xf>
    <xf numFmtId="10" fontId="0" fillId="35" borderId="21" xfId="0" applyNumberFormat="1" applyFill="1" applyBorder="1" applyAlignment="1">
      <alignment horizontal="right"/>
    </xf>
    <xf numFmtId="10" fontId="0" fillId="35" borderId="23" xfId="0" applyNumberFormat="1" applyFill="1" applyBorder="1" applyAlignment="1">
      <alignment horizontal="right"/>
    </xf>
    <xf numFmtId="0" fontId="0" fillId="36" borderId="21" xfId="0" applyFill="1" applyBorder="1" applyAlignment="1">
      <alignment horizontal="right" wrapText="1"/>
    </xf>
    <xf numFmtId="3" fontId="2" fillId="36" borderId="21" xfId="0" applyNumberFormat="1" applyFont="1" applyFill="1" applyBorder="1" applyAlignment="1">
      <alignment horizontal="right"/>
    </xf>
    <xf numFmtId="165" fontId="2" fillId="36" borderId="3" xfId="2" applyNumberFormat="1" applyFont="1" applyFill="1" applyBorder="1" applyAlignment="1">
      <alignment horizontal="right"/>
    </xf>
    <xf numFmtId="3" fontId="0" fillId="36" borderId="21" xfId="0" applyNumberFormat="1" applyFill="1" applyBorder="1" applyAlignment="1">
      <alignment horizontal="right"/>
    </xf>
    <xf numFmtId="6" fontId="0" fillId="36" borderId="21" xfId="0" applyNumberFormat="1" applyFill="1" applyBorder="1" applyAlignment="1">
      <alignment horizontal="right"/>
    </xf>
    <xf numFmtId="6" fontId="2" fillId="36" borderId="21" xfId="0" applyNumberFormat="1" applyFont="1" applyFill="1" applyBorder="1" applyAlignment="1">
      <alignment horizontal="right"/>
    </xf>
    <xf numFmtId="3" fontId="0" fillId="36" borderId="23" xfId="0" applyNumberFormat="1" applyFill="1" applyBorder="1" applyAlignment="1">
      <alignment horizontal="right"/>
    </xf>
    <xf numFmtId="6" fontId="0" fillId="36" borderId="23" xfId="0" applyNumberFormat="1" applyFill="1" applyBorder="1" applyAlignment="1">
      <alignment horizontal="right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showGridLines="0" tabSelected="1" topLeftCell="A4" zoomScale="80" zoomScaleNormal="80" workbookViewId="0">
      <selection activeCell="E13" sqref="E13"/>
    </sheetView>
  </sheetViews>
  <sheetFormatPr defaultRowHeight="15" x14ac:dyDescent="0.25"/>
  <cols>
    <col min="1" max="1" width="31.7109375" style="16" customWidth="1"/>
    <col min="2" max="8" width="15.140625" style="16" customWidth="1"/>
    <col min="9" max="10" width="15.140625" style="66" customWidth="1"/>
    <col min="11" max="11" width="15.140625" style="16" customWidth="1"/>
    <col min="12" max="13" width="16.140625" style="16" customWidth="1"/>
    <col min="14" max="15" width="8.85546875" style="16"/>
    <col min="16" max="16" width="11.140625" style="16" bestFit="1" customWidth="1"/>
    <col min="17" max="254" width="8.85546875" style="16"/>
    <col min="255" max="255" width="31.5703125" style="16" customWidth="1"/>
    <col min="256" max="256" width="9.28515625" style="16" bestFit="1" customWidth="1"/>
    <col min="257" max="259" width="8.85546875" style="16"/>
    <col min="260" max="260" width="8" style="16" customWidth="1"/>
    <col min="261" max="261" width="6.5703125" style="16" customWidth="1"/>
    <col min="262" max="263" width="8.85546875" style="16"/>
    <col min="264" max="265" width="7.85546875" style="16" customWidth="1"/>
    <col min="266" max="510" width="8.85546875" style="16"/>
    <col min="511" max="511" width="31.5703125" style="16" customWidth="1"/>
    <col min="512" max="512" width="9.28515625" style="16" bestFit="1" customWidth="1"/>
    <col min="513" max="515" width="8.85546875" style="16"/>
    <col min="516" max="516" width="8" style="16" customWidth="1"/>
    <col min="517" max="517" width="6.5703125" style="16" customWidth="1"/>
    <col min="518" max="519" width="8.85546875" style="16"/>
    <col min="520" max="521" width="7.85546875" style="16" customWidth="1"/>
    <col min="522" max="766" width="8.85546875" style="16"/>
    <col min="767" max="767" width="31.5703125" style="16" customWidth="1"/>
    <col min="768" max="768" width="9.28515625" style="16" bestFit="1" customWidth="1"/>
    <col min="769" max="771" width="8.85546875" style="16"/>
    <col min="772" max="772" width="8" style="16" customWidth="1"/>
    <col min="773" max="773" width="6.5703125" style="16" customWidth="1"/>
    <col min="774" max="775" width="8.85546875" style="16"/>
    <col min="776" max="777" width="7.85546875" style="16" customWidth="1"/>
    <col min="778" max="1022" width="8.85546875" style="16"/>
    <col min="1023" max="1023" width="31.5703125" style="16" customWidth="1"/>
    <col min="1024" max="1024" width="9.28515625" style="16" bestFit="1" customWidth="1"/>
    <col min="1025" max="1027" width="8.85546875" style="16"/>
    <col min="1028" max="1028" width="8" style="16" customWidth="1"/>
    <col min="1029" max="1029" width="6.5703125" style="16" customWidth="1"/>
    <col min="1030" max="1031" width="8.85546875" style="16"/>
    <col min="1032" max="1033" width="7.85546875" style="16" customWidth="1"/>
    <col min="1034" max="1278" width="8.85546875" style="16"/>
    <col min="1279" max="1279" width="31.5703125" style="16" customWidth="1"/>
    <col min="1280" max="1280" width="9.28515625" style="16" bestFit="1" customWidth="1"/>
    <col min="1281" max="1283" width="8.85546875" style="16"/>
    <col min="1284" max="1284" width="8" style="16" customWidth="1"/>
    <col min="1285" max="1285" width="6.5703125" style="16" customWidth="1"/>
    <col min="1286" max="1287" width="8.85546875" style="16"/>
    <col min="1288" max="1289" width="7.85546875" style="16" customWidth="1"/>
    <col min="1290" max="1534" width="8.85546875" style="16"/>
    <col min="1535" max="1535" width="31.5703125" style="16" customWidth="1"/>
    <col min="1536" max="1536" width="9.28515625" style="16" bestFit="1" customWidth="1"/>
    <col min="1537" max="1539" width="8.85546875" style="16"/>
    <col min="1540" max="1540" width="8" style="16" customWidth="1"/>
    <col min="1541" max="1541" width="6.5703125" style="16" customWidth="1"/>
    <col min="1542" max="1543" width="8.85546875" style="16"/>
    <col min="1544" max="1545" width="7.85546875" style="16" customWidth="1"/>
    <col min="1546" max="1790" width="8.85546875" style="16"/>
    <col min="1791" max="1791" width="31.5703125" style="16" customWidth="1"/>
    <col min="1792" max="1792" width="9.28515625" style="16" bestFit="1" customWidth="1"/>
    <col min="1793" max="1795" width="8.85546875" style="16"/>
    <col min="1796" max="1796" width="8" style="16" customWidth="1"/>
    <col min="1797" max="1797" width="6.5703125" style="16" customWidth="1"/>
    <col min="1798" max="1799" width="8.85546875" style="16"/>
    <col min="1800" max="1801" width="7.85546875" style="16" customWidth="1"/>
    <col min="1802" max="2046" width="8.85546875" style="16"/>
    <col min="2047" max="2047" width="31.5703125" style="16" customWidth="1"/>
    <col min="2048" max="2048" width="9.28515625" style="16" bestFit="1" customWidth="1"/>
    <col min="2049" max="2051" width="8.85546875" style="16"/>
    <col min="2052" max="2052" width="8" style="16" customWidth="1"/>
    <col min="2053" max="2053" width="6.5703125" style="16" customWidth="1"/>
    <col min="2054" max="2055" width="8.85546875" style="16"/>
    <col min="2056" max="2057" width="7.85546875" style="16" customWidth="1"/>
    <col min="2058" max="2302" width="8.85546875" style="16"/>
    <col min="2303" max="2303" width="31.5703125" style="16" customWidth="1"/>
    <col min="2304" max="2304" width="9.28515625" style="16" bestFit="1" customWidth="1"/>
    <col min="2305" max="2307" width="8.85546875" style="16"/>
    <col min="2308" max="2308" width="8" style="16" customWidth="1"/>
    <col min="2309" max="2309" width="6.5703125" style="16" customWidth="1"/>
    <col min="2310" max="2311" width="8.85546875" style="16"/>
    <col min="2312" max="2313" width="7.85546875" style="16" customWidth="1"/>
    <col min="2314" max="2558" width="8.85546875" style="16"/>
    <col min="2559" max="2559" width="31.5703125" style="16" customWidth="1"/>
    <col min="2560" max="2560" width="9.28515625" style="16" bestFit="1" customWidth="1"/>
    <col min="2561" max="2563" width="8.85546875" style="16"/>
    <col min="2564" max="2564" width="8" style="16" customWidth="1"/>
    <col min="2565" max="2565" width="6.5703125" style="16" customWidth="1"/>
    <col min="2566" max="2567" width="8.85546875" style="16"/>
    <col min="2568" max="2569" width="7.85546875" style="16" customWidth="1"/>
    <col min="2570" max="2814" width="8.85546875" style="16"/>
    <col min="2815" max="2815" width="31.5703125" style="16" customWidth="1"/>
    <col min="2816" max="2816" width="9.28515625" style="16" bestFit="1" customWidth="1"/>
    <col min="2817" max="2819" width="8.85546875" style="16"/>
    <col min="2820" max="2820" width="8" style="16" customWidth="1"/>
    <col min="2821" max="2821" width="6.5703125" style="16" customWidth="1"/>
    <col min="2822" max="2823" width="8.85546875" style="16"/>
    <col min="2824" max="2825" width="7.85546875" style="16" customWidth="1"/>
    <col min="2826" max="3070" width="8.85546875" style="16"/>
    <col min="3071" max="3071" width="31.5703125" style="16" customWidth="1"/>
    <col min="3072" max="3072" width="9.28515625" style="16" bestFit="1" customWidth="1"/>
    <col min="3073" max="3075" width="8.85546875" style="16"/>
    <col min="3076" max="3076" width="8" style="16" customWidth="1"/>
    <col min="3077" max="3077" width="6.5703125" style="16" customWidth="1"/>
    <col min="3078" max="3079" width="8.85546875" style="16"/>
    <col min="3080" max="3081" width="7.85546875" style="16" customWidth="1"/>
    <col min="3082" max="3326" width="8.85546875" style="16"/>
    <col min="3327" max="3327" width="31.5703125" style="16" customWidth="1"/>
    <col min="3328" max="3328" width="9.28515625" style="16" bestFit="1" customWidth="1"/>
    <col min="3329" max="3331" width="8.85546875" style="16"/>
    <col min="3332" max="3332" width="8" style="16" customWidth="1"/>
    <col min="3333" max="3333" width="6.5703125" style="16" customWidth="1"/>
    <col min="3334" max="3335" width="8.85546875" style="16"/>
    <col min="3336" max="3337" width="7.85546875" style="16" customWidth="1"/>
    <col min="3338" max="3582" width="8.85546875" style="16"/>
    <col min="3583" max="3583" width="31.5703125" style="16" customWidth="1"/>
    <col min="3584" max="3584" width="9.28515625" style="16" bestFit="1" customWidth="1"/>
    <col min="3585" max="3587" width="8.85546875" style="16"/>
    <col min="3588" max="3588" width="8" style="16" customWidth="1"/>
    <col min="3589" max="3589" width="6.5703125" style="16" customWidth="1"/>
    <col min="3590" max="3591" width="8.85546875" style="16"/>
    <col min="3592" max="3593" width="7.85546875" style="16" customWidth="1"/>
    <col min="3594" max="3838" width="8.85546875" style="16"/>
    <col min="3839" max="3839" width="31.5703125" style="16" customWidth="1"/>
    <col min="3840" max="3840" width="9.28515625" style="16" bestFit="1" customWidth="1"/>
    <col min="3841" max="3843" width="8.85546875" style="16"/>
    <col min="3844" max="3844" width="8" style="16" customWidth="1"/>
    <col min="3845" max="3845" width="6.5703125" style="16" customWidth="1"/>
    <col min="3846" max="3847" width="8.85546875" style="16"/>
    <col min="3848" max="3849" width="7.85546875" style="16" customWidth="1"/>
    <col min="3850" max="4094" width="8.85546875" style="16"/>
    <col min="4095" max="4095" width="31.5703125" style="16" customWidth="1"/>
    <col min="4096" max="4096" width="9.28515625" style="16" bestFit="1" customWidth="1"/>
    <col min="4097" max="4099" width="8.85546875" style="16"/>
    <col min="4100" max="4100" width="8" style="16" customWidth="1"/>
    <col min="4101" max="4101" width="6.5703125" style="16" customWidth="1"/>
    <col min="4102" max="4103" width="8.85546875" style="16"/>
    <col min="4104" max="4105" width="7.85546875" style="16" customWidth="1"/>
    <col min="4106" max="4350" width="8.85546875" style="16"/>
    <col min="4351" max="4351" width="31.5703125" style="16" customWidth="1"/>
    <col min="4352" max="4352" width="9.28515625" style="16" bestFit="1" customWidth="1"/>
    <col min="4353" max="4355" width="8.85546875" style="16"/>
    <col min="4356" max="4356" width="8" style="16" customWidth="1"/>
    <col min="4357" max="4357" width="6.5703125" style="16" customWidth="1"/>
    <col min="4358" max="4359" width="8.85546875" style="16"/>
    <col min="4360" max="4361" width="7.85546875" style="16" customWidth="1"/>
    <col min="4362" max="4606" width="8.85546875" style="16"/>
    <col min="4607" max="4607" width="31.5703125" style="16" customWidth="1"/>
    <col min="4608" max="4608" width="9.28515625" style="16" bestFit="1" customWidth="1"/>
    <col min="4609" max="4611" width="8.85546875" style="16"/>
    <col min="4612" max="4612" width="8" style="16" customWidth="1"/>
    <col min="4613" max="4613" width="6.5703125" style="16" customWidth="1"/>
    <col min="4614" max="4615" width="8.85546875" style="16"/>
    <col min="4616" max="4617" width="7.85546875" style="16" customWidth="1"/>
    <col min="4618" max="4862" width="8.85546875" style="16"/>
    <col min="4863" max="4863" width="31.5703125" style="16" customWidth="1"/>
    <col min="4864" max="4864" width="9.28515625" style="16" bestFit="1" customWidth="1"/>
    <col min="4865" max="4867" width="8.85546875" style="16"/>
    <col min="4868" max="4868" width="8" style="16" customWidth="1"/>
    <col min="4869" max="4869" width="6.5703125" style="16" customWidth="1"/>
    <col min="4870" max="4871" width="8.85546875" style="16"/>
    <col min="4872" max="4873" width="7.85546875" style="16" customWidth="1"/>
    <col min="4874" max="5118" width="8.85546875" style="16"/>
    <col min="5119" max="5119" width="31.5703125" style="16" customWidth="1"/>
    <col min="5120" max="5120" width="9.28515625" style="16" bestFit="1" customWidth="1"/>
    <col min="5121" max="5123" width="8.85546875" style="16"/>
    <col min="5124" max="5124" width="8" style="16" customWidth="1"/>
    <col min="5125" max="5125" width="6.5703125" style="16" customWidth="1"/>
    <col min="5126" max="5127" width="8.85546875" style="16"/>
    <col min="5128" max="5129" width="7.85546875" style="16" customWidth="1"/>
    <col min="5130" max="5374" width="8.85546875" style="16"/>
    <col min="5375" max="5375" width="31.5703125" style="16" customWidth="1"/>
    <col min="5376" max="5376" width="9.28515625" style="16" bestFit="1" customWidth="1"/>
    <col min="5377" max="5379" width="8.85546875" style="16"/>
    <col min="5380" max="5380" width="8" style="16" customWidth="1"/>
    <col min="5381" max="5381" width="6.5703125" style="16" customWidth="1"/>
    <col min="5382" max="5383" width="8.85546875" style="16"/>
    <col min="5384" max="5385" width="7.85546875" style="16" customWidth="1"/>
    <col min="5386" max="5630" width="8.85546875" style="16"/>
    <col min="5631" max="5631" width="31.5703125" style="16" customWidth="1"/>
    <col min="5632" max="5632" width="9.28515625" style="16" bestFit="1" customWidth="1"/>
    <col min="5633" max="5635" width="8.85546875" style="16"/>
    <col min="5636" max="5636" width="8" style="16" customWidth="1"/>
    <col min="5637" max="5637" width="6.5703125" style="16" customWidth="1"/>
    <col min="5638" max="5639" width="8.85546875" style="16"/>
    <col min="5640" max="5641" width="7.85546875" style="16" customWidth="1"/>
    <col min="5642" max="5886" width="8.85546875" style="16"/>
    <col min="5887" max="5887" width="31.5703125" style="16" customWidth="1"/>
    <col min="5888" max="5888" width="9.28515625" style="16" bestFit="1" customWidth="1"/>
    <col min="5889" max="5891" width="8.85546875" style="16"/>
    <col min="5892" max="5892" width="8" style="16" customWidth="1"/>
    <col min="5893" max="5893" width="6.5703125" style="16" customWidth="1"/>
    <col min="5894" max="5895" width="8.85546875" style="16"/>
    <col min="5896" max="5897" width="7.85546875" style="16" customWidth="1"/>
    <col min="5898" max="6142" width="8.85546875" style="16"/>
    <col min="6143" max="6143" width="31.5703125" style="16" customWidth="1"/>
    <col min="6144" max="6144" width="9.28515625" style="16" bestFit="1" customWidth="1"/>
    <col min="6145" max="6147" width="8.85546875" style="16"/>
    <col min="6148" max="6148" width="8" style="16" customWidth="1"/>
    <col min="6149" max="6149" width="6.5703125" style="16" customWidth="1"/>
    <col min="6150" max="6151" width="8.85546875" style="16"/>
    <col min="6152" max="6153" width="7.85546875" style="16" customWidth="1"/>
    <col min="6154" max="6398" width="8.85546875" style="16"/>
    <col min="6399" max="6399" width="31.5703125" style="16" customWidth="1"/>
    <col min="6400" max="6400" width="9.28515625" style="16" bestFit="1" customWidth="1"/>
    <col min="6401" max="6403" width="8.85546875" style="16"/>
    <col min="6404" max="6404" width="8" style="16" customWidth="1"/>
    <col min="6405" max="6405" width="6.5703125" style="16" customWidth="1"/>
    <col min="6406" max="6407" width="8.85546875" style="16"/>
    <col min="6408" max="6409" width="7.85546875" style="16" customWidth="1"/>
    <col min="6410" max="6654" width="8.85546875" style="16"/>
    <col min="6655" max="6655" width="31.5703125" style="16" customWidth="1"/>
    <col min="6656" max="6656" width="9.28515625" style="16" bestFit="1" customWidth="1"/>
    <col min="6657" max="6659" width="8.85546875" style="16"/>
    <col min="6660" max="6660" width="8" style="16" customWidth="1"/>
    <col min="6661" max="6661" width="6.5703125" style="16" customWidth="1"/>
    <col min="6662" max="6663" width="8.85546875" style="16"/>
    <col min="6664" max="6665" width="7.85546875" style="16" customWidth="1"/>
    <col min="6666" max="6910" width="8.85546875" style="16"/>
    <col min="6911" max="6911" width="31.5703125" style="16" customWidth="1"/>
    <col min="6912" max="6912" width="9.28515625" style="16" bestFit="1" customWidth="1"/>
    <col min="6913" max="6915" width="8.85546875" style="16"/>
    <col min="6916" max="6916" width="8" style="16" customWidth="1"/>
    <col min="6917" max="6917" width="6.5703125" style="16" customWidth="1"/>
    <col min="6918" max="6919" width="8.85546875" style="16"/>
    <col min="6920" max="6921" width="7.85546875" style="16" customWidth="1"/>
    <col min="6922" max="7166" width="8.85546875" style="16"/>
    <col min="7167" max="7167" width="31.5703125" style="16" customWidth="1"/>
    <col min="7168" max="7168" width="9.28515625" style="16" bestFit="1" customWidth="1"/>
    <col min="7169" max="7171" width="8.85546875" style="16"/>
    <col min="7172" max="7172" width="8" style="16" customWidth="1"/>
    <col min="7173" max="7173" width="6.5703125" style="16" customWidth="1"/>
    <col min="7174" max="7175" width="8.85546875" style="16"/>
    <col min="7176" max="7177" width="7.85546875" style="16" customWidth="1"/>
    <col min="7178" max="7422" width="8.85546875" style="16"/>
    <col min="7423" max="7423" width="31.5703125" style="16" customWidth="1"/>
    <col min="7424" max="7424" width="9.28515625" style="16" bestFit="1" customWidth="1"/>
    <col min="7425" max="7427" width="8.85546875" style="16"/>
    <col min="7428" max="7428" width="8" style="16" customWidth="1"/>
    <col min="7429" max="7429" width="6.5703125" style="16" customWidth="1"/>
    <col min="7430" max="7431" width="8.85546875" style="16"/>
    <col min="7432" max="7433" width="7.85546875" style="16" customWidth="1"/>
    <col min="7434" max="7678" width="8.85546875" style="16"/>
    <col min="7679" max="7679" width="31.5703125" style="16" customWidth="1"/>
    <col min="7680" max="7680" width="9.28515625" style="16" bestFit="1" customWidth="1"/>
    <col min="7681" max="7683" width="8.85546875" style="16"/>
    <col min="7684" max="7684" width="8" style="16" customWidth="1"/>
    <col min="7685" max="7685" width="6.5703125" style="16" customWidth="1"/>
    <col min="7686" max="7687" width="8.85546875" style="16"/>
    <col min="7688" max="7689" width="7.85546875" style="16" customWidth="1"/>
    <col min="7690" max="7934" width="8.85546875" style="16"/>
    <col min="7935" max="7935" width="31.5703125" style="16" customWidth="1"/>
    <col min="7936" max="7936" width="9.28515625" style="16" bestFit="1" customWidth="1"/>
    <col min="7937" max="7939" width="8.85546875" style="16"/>
    <col min="7940" max="7940" width="8" style="16" customWidth="1"/>
    <col min="7941" max="7941" width="6.5703125" style="16" customWidth="1"/>
    <col min="7942" max="7943" width="8.85546875" style="16"/>
    <col min="7944" max="7945" width="7.85546875" style="16" customWidth="1"/>
    <col min="7946" max="8190" width="8.85546875" style="16"/>
    <col min="8191" max="8191" width="31.5703125" style="16" customWidth="1"/>
    <col min="8192" max="8192" width="9.28515625" style="16" bestFit="1" customWidth="1"/>
    <col min="8193" max="8195" width="8.85546875" style="16"/>
    <col min="8196" max="8196" width="8" style="16" customWidth="1"/>
    <col min="8197" max="8197" width="6.5703125" style="16" customWidth="1"/>
    <col min="8198" max="8199" width="8.85546875" style="16"/>
    <col min="8200" max="8201" width="7.85546875" style="16" customWidth="1"/>
    <col min="8202" max="8446" width="8.85546875" style="16"/>
    <col min="8447" max="8447" width="31.5703125" style="16" customWidth="1"/>
    <col min="8448" max="8448" width="9.28515625" style="16" bestFit="1" customWidth="1"/>
    <col min="8449" max="8451" width="8.85546875" style="16"/>
    <col min="8452" max="8452" width="8" style="16" customWidth="1"/>
    <col min="8453" max="8453" width="6.5703125" style="16" customWidth="1"/>
    <col min="8454" max="8455" width="8.85546875" style="16"/>
    <col min="8456" max="8457" width="7.85546875" style="16" customWidth="1"/>
    <col min="8458" max="8702" width="8.85546875" style="16"/>
    <col min="8703" max="8703" width="31.5703125" style="16" customWidth="1"/>
    <col min="8704" max="8704" width="9.28515625" style="16" bestFit="1" customWidth="1"/>
    <col min="8705" max="8707" width="8.85546875" style="16"/>
    <col min="8708" max="8708" width="8" style="16" customWidth="1"/>
    <col min="8709" max="8709" width="6.5703125" style="16" customWidth="1"/>
    <col min="8710" max="8711" width="8.85546875" style="16"/>
    <col min="8712" max="8713" width="7.85546875" style="16" customWidth="1"/>
    <col min="8714" max="8958" width="8.85546875" style="16"/>
    <col min="8959" max="8959" width="31.5703125" style="16" customWidth="1"/>
    <col min="8960" max="8960" width="9.28515625" style="16" bestFit="1" customWidth="1"/>
    <col min="8961" max="8963" width="8.85546875" style="16"/>
    <col min="8964" max="8964" width="8" style="16" customWidth="1"/>
    <col min="8965" max="8965" width="6.5703125" style="16" customWidth="1"/>
    <col min="8966" max="8967" width="8.85546875" style="16"/>
    <col min="8968" max="8969" width="7.85546875" style="16" customWidth="1"/>
    <col min="8970" max="9214" width="8.85546875" style="16"/>
    <col min="9215" max="9215" width="31.5703125" style="16" customWidth="1"/>
    <col min="9216" max="9216" width="9.28515625" style="16" bestFit="1" customWidth="1"/>
    <col min="9217" max="9219" width="8.85546875" style="16"/>
    <col min="9220" max="9220" width="8" style="16" customWidth="1"/>
    <col min="9221" max="9221" width="6.5703125" style="16" customWidth="1"/>
    <col min="9222" max="9223" width="8.85546875" style="16"/>
    <col min="9224" max="9225" width="7.85546875" style="16" customWidth="1"/>
    <col min="9226" max="9470" width="8.85546875" style="16"/>
    <col min="9471" max="9471" width="31.5703125" style="16" customWidth="1"/>
    <col min="9472" max="9472" width="9.28515625" style="16" bestFit="1" customWidth="1"/>
    <col min="9473" max="9475" width="8.85546875" style="16"/>
    <col min="9476" max="9476" width="8" style="16" customWidth="1"/>
    <col min="9477" max="9477" width="6.5703125" style="16" customWidth="1"/>
    <col min="9478" max="9479" width="8.85546875" style="16"/>
    <col min="9480" max="9481" width="7.85546875" style="16" customWidth="1"/>
    <col min="9482" max="9726" width="8.85546875" style="16"/>
    <col min="9727" max="9727" width="31.5703125" style="16" customWidth="1"/>
    <col min="9728" max="9728" width="9.28515625" style="16" bestFit="1" customWidth="1"/>
    <col min="9729" max="9731" width="8.85546875" style="16"/>
    <col min="9732" max="9732" width="8" style="16" customWidth="1"/>
    <col min="9733" max="9733" width="6.5703125" style="16" customWidth="1"/>
    <col min="9734" max="9735" width="8.85546875" style="16"/>
    <col min="9736" max="9737" width="7.85546875" style="16" customWidth="1"/>
    <col min="9738" max="9982" width="8.85546875" style="16"/>
    <col min="9983" max="9983" width="31.5703125" style="16" customWidth="1"/>
    <col min="9984" max="9984" width="9.28515625" style="16" bestFit="1" customWidth="1"/>
    <col min="9985" max="9987" width="8.85546875" style="16"/>
    <col min="9988" max="9988" width="8" style="16" customWidth="1"/>
    <col min="9989" max="9989" width="6.5703125" style="16" customWidth="1"/>
    <col min="9990" max="9991" width="8.85546875" style="16"/>
    <col min="9992" max="9993" width="7.85546875" style="16" customWidth="1"/>
    <col min="9994" max="10238" width="8.85546875" style="16"/>
    <col min="10239" max="10239" width="31.5703125" style="16" customWidth="1"/>
    <col min="10240" max="10240" width="9.28515625" style="16" bestFit="1" customWidth="1"/>
    <col min="10241" max="10243" width="8.85546875" style="16"/>
    <col min="10244" max="10244" width="8" style="16" customWidth="1"/>
    <col min="10245" max="10245" width="6.5703125" style="16" customWidth="1"/>
    <col min="10246" max="10247" width="8.85546875" style="16"/>
    <col min="10248" max="10249" width="7.85546875" style="16" customWidth="1"/>
    <col min="10250" max="10494" width="8.85546875" style="16"/>
    <col min="10495" max="10495" width="31.5703125" style="16" customWidth="1"/>
    <col min="10496" max="10496" width="9.28515625" style="16" bestFit="1" customWidth="1"/>
    <col min="10497" max="10499" width="8.85546875" style="16"/>
    <col min="10500" max="10500" width="8" style="16" customWidth="1"/>
    <col min="10501" max="10501" width="6.5703125" style="16" customWidth="1"/>
    <col min="10502" max="10503" width="8.85546875" style="16"/>
    <col min="10504" max="10505" width="7.85546875" style="16" customWidth="1"/>
    <col min="10506" max="10750" width="8.85546875" style="16"/>
    <col min="10751" max="10751" width="31.5703125" style="16" customWidth="1"/>
    <col min="10752" max="10752" width="9.28515625" style="16" bestFit="1" customWidth="1"/>
    <col min="10753" max="10755" width="8.85546875" style="16"/>
    <col min="10756" max="10756" width="8" style="16" customWidth="1"/>
    <col min="10757" max="10757" width="6.5703125" style="16" customWidth="1"/>
    <col min="10758" max="10759" width="8.85546875" style="16"/>
    <col min="10760" max="10761" width="7.85546875" style="16" customWidth="1"/>
    <col min="10762" max="11006" width="8.85546875" style="16"/>
    <col min="11007" max="11007" width="31.5703125" style="16" customWidth="1"/>
    <col min="11008" max="11008" width="9.28515625" style="16" bestFit="1" customWidth="1"/>
    <col min="11009" max="11011" width="8.85546875" style="16"/>
    <col min="11012" max="11012" width="8" style="16" customWidth="1"/>
    <col min="11013" max="11013" width="6.5703125" style="16" customWidth="1"/>
    <col min="11014" max="11015" width="8.85546875" style="16"/>
    <col min="11016" max="11017" width="7.85546875" style="16" customWidth="1"/>
    <col min="11018" max="11262" width="8.85546875" style="16"/>
    <col min="11263" max="11263" width="31.5703125" style="16" customWidth="1"/>
    <col min="11264" max="11264" width="9.28515625" style="16" bestFit="1" customWidth="1"/>
    <col min="11265" max="11267" width="8.85546875" style="16"/>
    <col min="11268" max="11268" width="8" style="16" customWidth="1"/>
    <col min="11269" max="11269" width="6.5703125" style="16" customWidth="1"/>
    <col min="11270" max="11271" width="8.85546875" style="16"/>
    <col min="11272" max="11273" width="7.85546875" style="16" customWidth="1"/>
    <col min="11274" max="11518" width="8.85546875" style="16"/>
    <col min="11519" max="11519" width="31.5703125" style="16" customWidth="1"/>
    <col min="11520" max="11520" width="9.28515625" style="16" bestFit="1" customWidth="1"/>
    <col min="11521" max="11523" width="8.85546875" style="16"/>
    <col min="11524" max="11524" width="8" style="16" customWidth="1"/>
    <col min="11525" max="11525" width="6.5703125" style="16" customWidth="1"/>
    <col min="11526" max="11527" width="8.85546875" style="16"/>
    <col min="11528" max="11529" width="7.85546875" style="16" customWidth="1"/>
    <col min="11530" max="11774" width="8.85546875" style="16"/>
    <col min="11775" max="11775" width="31.5703125" style="16" customWidth="1"/>
    <col min="11776" max="11776" width="9.28515625" style="16" bestFit="1" customWidth="1"/>
    <col min="11777" max="11779" width="8.85546875" style="16"/>
    <col min="11780" max="11780" width="8" style="16" customWidth="1"/>
    <col min="11781" max="11781" width="6.5703125" style="16" customWidth="1"/>
    <col min="11782" max="11783" width="8.85546875" style="16"/>
    <col min="11784" max="11785" width="7.85546875" style="16" customWidth="1"/>
    <col min="11786" max="12030" width="8.85546875" style="16"/>
    <col min="12031" max="12031" width="31.5703125" style="16" customWidth="1"/>
    <col min="12032" max="12032" width="9.28515625" style="16" bestFit="1" customWidth="1"/>
    <col min="12033" max="12035" width="8.85546875" style="16"/>
    <col min="12036" max="12036" width="8" style="16" customWidth="1"/>
    <col min="12037" max="12037" width="6.5703125" style="16" customWidth="1"/>
    <col min="12038" max="12039" width="8.85546875" style="16"/>
    <col min="12040" max="12041" width="7.85546875" style="16" customWidth="1"/>
    <col min="12042" max="12286" width="8.85546875" style="16"/>
    <col min="12287" max="12287" width="31.5703125" style="16" customWidth="1"/>
    <col min="12288" max="12288" width="9.28515625" style="16" bestFit="1" customWidth="1"/>
    <col min="12289" max="12291" width="8.85546875" style="16"/>
    <col min="12292" max="12292" width="8" style="16" customWidth="1"/>
    <col min="12293" max="12293" width="6.5703125" style="16" customWidth="1"/>
    <col min="12294" max="12295" width="8.85546875" style="16"/>
    <col min="12296" max="12297" width="7.85546875" style="16" customWidth="1"/>
    <col min="12298" max="12542" width="8.85546875" style="16"/>
    <col min="12543" max="12543" width="31.5703125" style="16" customWidth="1"/>
    <col min="12544" max="12544" width="9.28515625" style="16" bestFit="1" customWidth="1"/>
    <col min="12545" max="12547" width="8.85546875" style="16"/>
    <col min="12548" max="12548" width="8" style="16" customWidth="1"/>
    <col min="12549" max="12549" width="6.5703125" style="16" customWidth="1"/>
    <col min="12550" max="12551" width="8.85546875" style="16"/>
    <col min="12552" max="12553" width="7.85546875" style="16" customWidth="1"/>
    <col min="12554" max="12798" width="8.85546875" style="16"/>
    <col min="12799" max="12799" width="31.5703125" style="16" customWidth="1"/>
    <col min="12800" max="12800" width="9.28515625" style="16" bestFit="1" customWidth="1"/>
    <col min="12801" max="12803" width="8.85546875" style="16"/>
    <col min="12804" max="12804" width="8" style="16" customWidth="1"/>
    <col min="12805" max="12805" width="6.5703125" style="16" customWidth="1"/>
    <col min="12806" max="12807" width="8.85546875" style="16"/>
    <col min="12808" max="12809" width="7.85546875" style="16" customWidth="1"/>
    <col min="12810" max="13054" width="8.85546875" style="16"/>
    <col min="13055" max="13055" width="31.5703125" style="16" customWidth="1"/>
    <col min="13056" max="13056" width="9.28515625" style="16" bestFit="1" customWidth="1"/>
    <col min="13057" max="13059" width="8.85546875" style="16"/>
    <col min="13060" max="13060" width="8" style="16" customWidth="1"/>
    <col min="13061" max="13061" width="6.5703125" style="16" customWidth="1"/>
    <col min="13062" max="13063" width="8.85546875" style="16"/>
    <col min="13064" max="13065" width="7.85546875" style="16" customWidth="1"/>
    <col min="13066" max="13310" width="8.85546875" style="16"/>
    <col min="13311" max="13311" width="31.5703125" style="16" customWidth="1"/>
    <col min="13312" max="13312" width="9.28515625" style="16" bestFit="1" customWidth="1"/>
    <col min="13313" max="13315" width="8.85546875" style="16"/>
    <col min="13316" max="13316" width="8" style="16" customWidth="1"/>
    <col min="13317" max="13317" width="6.5703125" style="16" customWidth="1"/>
    <col min="13318" max="13319" width="8.85546875" style="16"/>
    <col min="13320" max="13321" width="7.85546875" style="16" customWidth="1"/>
    <col min="13322" max="13566" width="8.85546875" style="16"/>
    <col min="13567" max="13567" width="31.5703125" style="16" customWidth="1"/>
    <col min="13568" max="13568" width="9.28515625" style="16" bestFit="1" customWidth="1"/>
    <col min="13569" max="13571" width="8.85546875" style="16"/>
    <col min="13572" max="13572" width="8" style="16" customWidth="1"/>
    <col min="13573" max="13573" width="6.5703125" style="16" customWidth="1"/>
    <col min="13574" max="13575" width="8.85546875" style="16"/>
    <col min="13576" max="13577" width="7.85546875" style="16" customWidth="1"/>
    <col min="13578" max="13822" width="8.85546875" style="16"/>
    <col min="13823" max="13823" width="31.5703125" style="16" customWidth="1"/>
    <col min="13824" max="13824" width="9.28515625" style="16" bestFit="1" customWidth="1"/>
    <col min="13825" max="13827" width="8.85546875" style="16"/>
    <col min="13828" max="13828" width="8" style="16" customWidth="1"/>
    <col min="13829" max="13829" width="6.5703125" style="16" customWidth="1"/>
    <col min="13830" max="13831" width="8.85546875" style="16"/>
    <col min="13832" max="13833" width="7.85546875" style="16" customWidth="1"/>
    <col min="13834" max="14078" width="8.85546875" style="16"/>
    <col min="14079" max="14079" width="31.5703125" style="16" customWidth="1"/>
    <col min="14080" max="14080" width="9.28515625" style="16" bestFit="1" customWidth="1"/>
    <col min="14081" max="14083" width="8.85546875" style="16"/>
    <col min="14084" max="14084" width="8" style="16" customWidth="1"/>
    <col min="14085" max="14085" width="6.5703125" style="16" customWidth="1"/>
    <col min="14086" max="14087" width="8.85546875" style="16"/>
    <col min="14088" max="14089" width="7.85546875" style="16" customWidth="1"/>
    <col min="14090" max="14334" width="8.85546875" style="16"/>
    <col min="14335" max="14335" width="31.5703125" style="16" customWidth="1"/>
    <col min="14336" max="14336" width="9.28515625" style="16" bestFit="1" customWidth="1"/>
    <col min="14337" max="14339" width="8.85546875" style="16"/>
    <col min="14340" max="14340" width="8" style="16" customWidth="1"/>
    <col min="14341" max="14341" width="6.5703125" style="16" customWidth="1"/>
    <col min="14342" max="14343" width="8.85546875" style="16"/>
    <col min="14344" max="14345" width="7.85546875" style="16" customWidth="1"/>
    <col min="14346" max="14590" width="8.85546875" style="16"/>
    <col min="14591" max="14591" width="31.5703125" style="16" customWidth="1"/>
    <col min="14592" max="14592" width="9.28515625" style="16" bestFit="1" customWidth="1"/>
    <col min="14593" max="14595" width="8.85546875" style="16"/>
    <col min="14596" max="14596" width="8" style="16" customWidth="1"/>
    <col min="14597" max="14597" width="6.5703125" style="16" customWidth="1"/>
    <col min="14598" max="14599" width="8.85546875" style="16"/>
    <col min="14600" max="14601" width="7.85546875" style="16" customWidth="1"/>
    <col min="14602" max="14846" width="8.85546875" style="16"/>
    <col min="14847" max="14847" width="31.5703125" style="16" customWidth="1"/>
    <col min="14848" max="14848" width="9.28515625" style="16" bestFit="1" customWidth="1"/>
    <col min="14849" max="14851" width="8.85546875" style="16"/>
    <col min="14852" max="14852" width="8" style="16" customWidth="1"/>
    <col min="14853" max="14853" width="6.5703125" style="16" customWidth="1"/>
    <col min="14854" max="14855" width="8.85546875" style="16"/>
    <col min="14856" max="14857" width="7.85546875" style="16" customWidth="1"/>
    <col min="14858" max="15102" width="8.85546875" style="16"/>
    <col min="15103" max="15103" width="31.5703125" style="16" customWidth="1"/>
    <col min="15104" max="15104" width="9.28515625" style="16" bestFit="1" customWidth="1"/>
    <col min="15105" max="15107" width="8.85546875" style="16"/>
    <col min="15108" max="15108" width="8" style="16" customWidth="1"/>
    <col min="15109" max="15109" width="6.5703125" style="16" customWidth="1"/>
    <col min="15110" max="15111" width="8.85546875" style="16"/>
    <col min="15112" max="15113" width="7.85546875" style="16" customWidth="1"/>
    <col min="15114" max="15358" width="8.85546875" style="16"/>
    <col min="15359" max="15359" width="31.5703125" style="16" customWidth="1"/>
    <col min="15360" max="15360" width="9.28515625" style="16" bestFit="1" customWidth="1"/>
    <col min="15361" max="15363" width="8.85546875" style="16"/>
    <col min="15364" max="15364" width="8" style="16" customWidth="1"/>
    <col min="15365" max="15365" width="6.5703125" style="16" customWidth="1"/>
    <col min="15366" max="15367" width="8.85546875" style="16"/>
    <col min="15368" max="15369" width="7.85546875" style="16" customWidth="1"/>
    <col min="15370" max="15614" width="8.85546875" style="16"/>
    <col min="15615" max="15615" width="31.5703125" style="16" customWidth="1"/>
    <col min="15616" max="15616" width="9.28515625" style="16" bestFit="1" customWidth="1"/>
    <col min="15617" max="15619" width="8.85546875" style="16"/>
    <col min="15620" max="15620" width="8" style="16" customWidth="1"/>
    <col min="15621" max="15621" width="6.5703125" style="16" customWidth="1"/>
    <col min="15622" max="15623" width="8.85546875" style="16"/>
    <col min="15624" max="15625" width="7.85546875" style="16" customWidth="1"/>
    <col min="15626" max="15870" width="8.85546875" style="16"/>
    <col min="15871" max="15871" width="31.5703125" style="16" customWidth="1"/>
    <col min="15872" max="15872" width="9.28515625" style="16" bestFit="1" customWidth="1"/>
    <col min="15873" max="15875" width="8.85546875" style="16"/>
    <col min="15876" max="15876" width="8" style="16" customWidth="1"/>
    <col min="15877" max="15877" width="6.5703125" style="16" customWidth="1"/>
    <col min="15878" max="15879" width="8.85546875" style="16"/>
    <col min="15880" max="15881" width="7.85546875" style="16" customWidth="1"/>
    <col min="15882" max="16126" width="8.85546875" style="16"/>
    <col min="16127" max="16127" width="31.5703125" style="16" customWidth="1"/>
    <col min="16128" max="16128" width="9.28515625" style="16" bestFit="1" customWidth="1"/>
    <col min="16129" max="16131" width="8.85546875" style="16"/>
    <col min="16132" max="16132" width="8" style="16" customWidth="1"/>
    <col min="16133" max="16133" width="6.5703125" style="16" customWidth="1"/>
    <col min="16134" max="16135" width="8.85546875" style="16"/>
    <col min="16136" max="16137" width="7.85546875" style="16" customWidth="1"/>
    <col min="16138" max="16382" width="8.85546875" style="16"/>
    <col min="16383" max="16384" width="8.85546875" style="16" customWidth="1"/>
  </cols>
  <sheetData>
    <row r="1" spans="1:16" s="18" customFormat="1" ht="18.75" customHeight="1" x14ac:dyDescent="0.3">
      <c r="B1" s="88" t="s">
        <v>126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6" s="18" customFormat="1" ht="15" customHeight="1" x14ac:dyDescent="0.3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6" ht="40.9" customHeight="1" x14ac:dyDescent="0.25">
      <c r="A3" s="64"/>
      <c r="B3" s="93" t="s">
        <v>117</v>
      </c>
      <c r="C3" s="89" t="s">
        <v>118</v>
      </c>
      <c r="D3" s="90"/>
      <c r="E3" s="89" t="s">
        <v>127</v>
      </c>
      <c r="F3" s="90"/>
      <c r="G3" s="89" t="s">
        <v>128</v>
      </c>
      <c r="H3" s="90"/>
      <c r="I3" s="95" t="s">
        <v>119</v>
      </c>
      <c r="J3" s="91" t="s">
        <v>120</v>
      </c>
      <c r="K3" s="92"/>
      <c r="L3" s="89" t="s">
        <v>129</v>
      </c>
      <c r="M3" s="90"/>
    </row>
    <row r="4" spans="1:16" ht="28.9" customHeight="1" x14ac:dyDescent="0.25">
      <c r="A4" s="65"/>
      <c r="B4" s="94"/>
      <c r="C4" s="57" t="s">
        <v>121</v>
      </c>
      <c r="D4" s="62" t="s">
        <v>122</v>
      </c>
      <c r="E4" s="61" t="s">
        <v>121</v>
      </c>
      <c r="F4" s="60" t="s">
        <v>122</v>
      </c>
      <c r="G4" s="57" t="s">
        <v>121</v>
      </c>
      <c r="H4" s="60" t="s">
        <v>122</v>
      </c>
      <c r="I4" s="96"/>
      <c r="J4" s="67" t="s">
        <v>123</v>
      </c>
      <c r="K4" s="58" t="s">
        <v>124</v>
      </c>
      <c r="L4" s="57" t="s">
        <v>123</v>
      </c>
      <c r="M4" s="59" t="s">
        <v>125</v>
      </c>
    </row>
    <row r="5" spans="1:16" x14ac:dyDescent="0.25">
      <c r="A5" s="53"/>
      <c r="B5" s="71"/>
      <c r="C5" s="72"/>
      <c r="D5" s="73"/>
      <c r="E5" s="107"/>
      <c r="F5" s="107"/>
      <c r="G5" s="72"/>
      <c r="H5" s="101"/>
      <c r="I5" s="72"/>
      <c r="J5" s="72"/>
      <c r="K5" s="72"/>
      <c r="L5" s="74"/>
      <c r="M5" s="74"/>
    </row>
    <row r="6" spans="1:16" s="11" customFormat="1" x14ac:dyDescent="0.25">
      <c r="A6" s="55" t="s">
        <v>53</v>
      </c>
      <c r="B6" s="75">
        <v>2396629</v>
      </c>
      <c r="C6" s="76">
        <f>C8+C16+C22+C28+C34+C42</f>
        <v>1347</v>
      </c>
      <c r="D6" s="77">
        <f>IF($A6="","",(C6/B6))</f>
        <v>5.6203943121776458E-4</v>
      </c>
      <c r="E6" s="108">
        <v>416</v>
      </c>
      <c r="F6" s="109">
        <v>3.3942558746736295E-2</v>
      </c>
      <c r="G6" s="76">
        <f>G8+G16+G22+G28+G34+G42</f>
        <v>1185</v>
      </c>
      <c r="H6" s="102">
        <f>G6/B6</f>
        <v>4.9444448848778844E-4</v>
      </c>
      <c r="I6" s="76">
        <v>6251852</v>
      </c>
      <c r="J6" s="76">
        <v>1990122</v>
      </c>
      <c r="K6" s="77">
        <f>IF($A6="","",(J6/I6))</f>
        <v>0.31832519387854991</v>
      </c>
      <c r="L6" s="78">
        <f>L8+L16+L22+L28+L34+L42</f>
        <v>139910</v>
      </c>
      <c r="M6" s="77">
        <f>IF($A6="","",(L6/J6))</f>
        <v>7.0302222677805684E-2</v>
      </c>
    </row>
    <row r="7" spans="1:16" x14ac:dyDescent="0.25">
      <c r="A7" s="54"/>
      <c r="B7" s="79"/>
      <c r="C7" s="80" t="s">
        <v>4</v>
      </c>
      <c r="D7" s="81" t="str">
        <f t="shared" ref="D7:D47" si="0">IF($A7="","",(C7/B7))</f>
        <v/>
      </c>
      <c r="E7" s="110"/>
      <c r="F7" s="111"/>
      <c r="G7" s="82"/>
      <c r="H7" s="103"/>
      <c r="I7" s="80" t="s">
        <v>4</v>
      </c>
      <c r="J7" s="80"/>
      <c r="K7" s="81" t="str">
        <f t="shared" ref="K7:M47" si="1">IF($A7="","",(J7/I7))</f>
        <v/>
      </c>
      <c r="L7" s="83"/>
      <c r="M7" s="81" t="str">
        <f t="shared" si="1"/>
        <v/>
      </c>
    </row>
    <row r="8" spans="1:16" s="11" customFormat="1" x14ac:dyDescent="0.25">
      <c r="A8" s="55" t="s">
        <v>52</v>
      </c>
      <c r="B8" s="75">
        <v>455953</v>
      </c>
      <c r="C8" s="78">
        <f>SUM(C10:C14)</f>
        <v>458</v>
      </c>
      <c r="D8" s="77">
        <f t="shared" si="0"/>
        <v>1.0044894978210473E-3</v>
      </c>
      <c r="E8" s="108"/>
      <c r="F8" s="112"/>
      <c r="G8" s="78">
        <f>SUM(G10:G14)</f>
        <v>436</v>
      </c>
      <c r="H8" s="104">
        <f>G8/B8</f>
        <v>9.5623891058946862E-4</v>
      </c>
      <c r="I8" s="76">
        <v>1426938</v>
      </c>
      <c r="J8" s="76">
        <v>356613</v>
      </c>
      <c r="K8" s="77">
        <f t="shared" si="1"/>
        <v>0.24991485264251145</v>
      </c>
      <c r="L8" s="78">
        <f>SUM(L10:L14)</f>
        <v>34974</v>
      </c>
      <c r="M8" s="77">
        <f t="shared" ref="M8:M47" si="2">IF($A8="","",(L8/J8))</f>
        <v>9.8072700658697248E-2</v>
      </c>
    </row>
    <row r="9" spans="1:16" x14ac:dyDescent="0.25">
      <c r="A9" s="54"/>
      <c r="B9" s="79"/>
      <c r="C9" s="80" t="s">
        <v>4</v>
      </c>
      <c r="D9" s="81" t="str">
        <f t="shared" si="0"/>
        <v/>
      </c>
      <c r="E9" s="110"/>
      <c r="F9" s="111"/>
      <c r="G9" s="82"/>
      <c r="H9" s="103"/>
      <c r="I9" s="80" t="s">
        <v>4</v>
      </c>
      <c r="J9" s="80"/>
      <c r="K9" s="81" t="str">
        <f t="shared" si="1"/>
        <v/>
      </c>
      <c r="L9" s="83"/>
      <c r="M9" s="81" t="str">
        <f t="shared" si="2"/>
        <v/>
      </c>
    </row>
    <row r="10" spans="1:16" x14ac:dyDescent="0.25">
      <c r="A10" s="54" t="s">
        <v>61</v>
      </c>
      <c r="B10" s="79">
        <v>42413</v>
      </c>
      <c r="C10" s="80">
        <v>62</v>
      </c>
      <c r="D10" s="81">
        <f t="shared" si="0"/>
        <v>1.4618159526560252E-3</v>
      </c>
      <c r="E10" s="110"/>
      <c r="F10" s="111"/>
      <c r="G10" s="83">
        <v>54</v>
      </c>
      <c r="H10" s="105">
        <f>G10/B10</f>
        <v>1.2731945394100865E-3</v>
      </c>
      <c r="I10" s="80">
        <v>265546</v>
      </c>
      <c r="J10" s="80">
        <v>27003</v>
      </c>
      <c r="K10" s="81">
        <f t="shared" si="1"/>
        <v>0.10168859632606027</v>
      </c>
      <c r="L10" s="83">
        <v>2464</v>
      </c>
      <c r="M10" s="81">
        <f t="shared" si="2"/>
        <v>9.1249120468096134E-2</v>
      </c>
      <c r="O10" s="31"/>
      <c r="P10" s="31"/>
    </row>
    <row r="11" spans="1:16" x14ac:dyDescent="0.25">
      <c r="A11" s="54" t="s">
        <v>62</v>
      </c>
      <c r="B11" s="79">
        <v>92806</v>
      </c>
      <c r="C11" s="80">
        <v>103</v>
      </c>
      <c r="D11" s="81">
        <f t="shared" si="0"/>
        <v>1.1098420360752537E-3</v>
      </c>
      <c r="E11" s="110"/>
      <c r="F11" s="111"/>
      <c r="G11" s="83">
        <v>141</v>
      </c>
      <c r="H11" s="105">
        <f>G11/B11</f>
        <v>1.5192983212292308E-3</v>
      </c>
      <c r="I11" s="80">
        <v>434719</v>
      </c>
      <c r="J11" s="80">
        <v>76123</v>
      </c>
      <c r="K11" s="81">
        <f t="shared" si="1"/>
        <v>0.17510851837623845</v>
      </c>
      <c r="L11" s="83">
        <v>10301</v>
      </c>
      <c r="M11" s="81">
        <f t="shared" si="2"/>
        <v>0.13532046818964044</v>
      </c>
    </row>
    <row r="12" spans="1:16" x14ac:dyDescent="0.25">
      <c r="A12" s="54" t="s">
        <v>63</v>
      </c>
      <c r="B12" s="79">
        <v>166745</v>
      </c>
      <c r="C12" s="80">
        <v>137</v>
      </c>
      <c r="D12" s="81">
        <f t="shared" si="0"/>
        <v>8.2161384149449757E-4</v>
      </c>
      <c r="E12" s="110"/>
      <c r="F12" s="111"/>
      <c r="G12" s="83">
        <v>110</v>
      </c>
      <c r="H12" s="105">
        <f>G12/B12</f>
        <v>6.5968994572550906E-4</v>
      </c>
      <c r="I12" s="80">
        <v>286461</v>
      </c>
      <c r="J12" s="80">
        <v>146778</v>
      </c>
      <c r="K12" s="81">
        <f t="shared" si="1"/>
        <v>0.51238388471729135</v>
      </c>
      <c r="L12" s="83">
        <v>10214</v>
      </c>
      <c r="M12" s="81">
        <f t="shared" si="2"/>
        <v>6.958808540789492E-2</v>
      </c>
    </row>
    <row r="13" spans="1:16" x14ac:dyDescent="0.25">
      <c r="A13" s="54" t="s">
        <v>64</v>
      </c>
      <c r="B13" s="79">
        <v>99948</v>
      </c>
      <c r="C13" s="80">
        <v>105</v>
      </c>
      <c r="D13" s="81">
        <f t="shared" si="0"/>
        <v>1.0505462840677152E-3</v>
      </c>
      <c r="E13" s="110"/>
      <c r="F13" s="111"/>
      <c r="G13" s="83">
        <v>73</v>
      </c>
      <c r="H13" s="105">
        <f>G13/B13</f>
        <v>7.303797974946972E-4</v>
      </c>
      <c r="I13" s="80">
        <v>279738</v>
      </c>
      <c r="J13" s="80">
        <v>74273</v>
      </c>
      <c r="K13" s="81">
        <f t="shared" si="1"/>
        <v>0.26550915499503108</v>
      </c>
      <c r="L13" s="83">
        <v>8579</v>
      </c>
      <c r="M13" s="81">
        <f t="shared" si="2"/>
        <v>0.11550630781037524</v>
      </c>
    </row>
    <row r="14" spans="1:16" x14ac:dyDescent="0.25">
      <c r="A14" s="54" t="s">
        <v>65</v>
      </c>
      <c r="B14" s="79">
        <v>54041</v>
      </c>
      <c r="C14" s="80">
        <v>51</v>
      </c>
      <c r="D14" s="81">
        <f t="shared" si="0"/>
        <v>9.4372791029033508E-4</v>
      </c>
      <c r="E14" s="110"/>
      <c r="F14" s="111"/>
      <c r="G14" s="83">
        <v>58</v>
      </c>
      <c r="H14" s="105">
        <f>G14/B14</f>
        <v>1.073259192094891E-3</v>
      </c>
      <c r="I14" s="80">
        <v>160474</v>
      </c>
      <c r="J14" s="80">
        <v>32436</v>
      </c>
      <c r="K14" s="81">
        <f t="shared" si="1"/>
        <v>0.20212620112915489</v>
      </c>
      <c r="L14" s="83">
        <v>3416</v>
      </c>
      <c r="M14" s="81">
        <f t="shared" si="2"/>
        <v>0.10531508200764582</v>
      </c>
    </row>
    <row r="15" spans="1:16" x14ac:dyDescent="0.25">
      <c r="A15" s="54"/>
      <c r="B15" s="84"/>
      <c r="C15" s="82" t="s">
        <v>4</v>
      </c>
      <c r="D15" s="81" t="str">
        <f t="shared" si="0"/>
        <v/>
      </c>
      <c r="E15" s="110"/>
      <c r="F15" s="111"/>
      <c r="G15" s="83"/>
      <c r="H15" s="103"/>
      <c r="I15" s="80" t="s">
        <v>4</v>
      </c>
      <c r="J15" s="80"/>
      <c r="K15" s="81" t="str">
        <f t="shared" si="1"/>
        <v/>
      </c>
      <c r="L15" s="83"/>
      <c r="M15" s="81" t="str">
        <f t="shared" si="2"/>
        <v/>
      </c>
    </row>
    <row r="16" spans="1:16" s="11" customFormat="1" x14ac:dyDescent="0.25">
      <c r="A16" s="55" t="s">
        <v>42</v>
      </c>
      <c r="B16" s="75">
        <v>402035</v>
      </c>
      <c r="C16" s="78">
        <f>SUM(C18:C20)</f>
        <v>325</v>
      </c>
      <c r="D16" s="77">
        <f t="shared" si="0"/>
        <v>8.0838732946136535E-4</v>
      </c>
      <c r="E16" s="108"/>
      <c r="F16" s="112"/>
      <c r="G16" s="78">
        <f>SUM(G18:G20)</f>
        <v>211</v>
      </c>
      <c r="H16" s="104">
        <f>G16/B16</f>
        <v>5.248299277426095E-4</v>
      </c>
      <c r="I16" s="76">
        <v>1085001</v>
      </c>
      <c r="J16" s="76">
        <v>288512</v>
      </c>
      <c r="K16" s="77">
        <f t="shared" si="1"/>
        <v>0.26590943234153702</v>
      </c>
      <c r="L16" s="78">
        <f>SUM(L18:L20)</f>
        <v>18921</v>
      </c>
      <c r="M16" s="77">
        <f t="shared" si="2"/>
        <v>6.5581327639751552E-2</v>
      </c>
    </row>
    <row r="17" spans="1:13" x14ac:dyDescent="0.25">
      <c r="A17" s="54"/>
      <c r="B17" s="79"/>
      <c r="C17" s="80" t="s">
        <v>4</v>
      </c>
      <c r="D17" s="81" t="str">
        <f t="shared" si="0"/>
        <v/>
      </c>
      <c r="E17" s="110"/>
      <c r="F17" s="111"/>
      <c r="G17" s="83"/>
      <c r="H17" s="103"/>
      <c r="I17" s="80" t="s">
        <v>4</v>
      </c>
      <c r="J17" s="80"/>
      <c r="K17" s="81" t="str">
        <f t="shared" si="1"/>
        <v/>
      </c>
      <c r="L17" s="83"/>
      <c r="M17" s="81" t="str">
        <f t="shared" si="2"/>
        <v/>
      </c>
    </row>
    <row r="18" spans="1:13" x14ac:dyDescent="0.25">
      <c r="A18" s="54" t="s">
        <v>66</v>
      </c>
      <c r="B18" s="79">
        <v>236350</v>
      </c>
      <c r="C18" s="80">
        <v>179</v>
      </c>
      <c r="D18" s="81">
        <f t="shared" si="0"/>
        <v>7.5735138565686481E-4</v>
      </c>
      <c r="E18" s="110"/>
      <c r="F18" s="111"/>
      <c r="G18" s="83">
        <v>100</v>
      </c>
      <c r="H18" s="105">
        <f>G18/B18</f>
        <v>4.2310133276919821E-4</v>
      </c>
      <c r="I18" s="80">
        <v>422592</v>
      </c>
      <c r="J18" s="80">
        <v>188576</v>
      </c>
      <c r="K18" s="81">
        <f t="shared" si="1"/>
        <v>0.44623655913978494</v>
      </c>
      <c r="L18" s="83">
        <v>13530</v>
      </c>
      <c r="M18" s="81">
        <f t="shared" si="2"/>
        <v>7.1748260648226717E-2</v>
      </c>
    </row>
    <row r="19" spans="1:13" x14ac:dyDescent="0.25">
      <c r="A19" s="54" t="s">
        <v>67</v>
      </c>
      <c r="B19" s="79">
        <v>103377</v>
      </c>
      <c r="C19" s="80">
        <v>85</v>
      </c>
      <c r="D19" s="81">
        <f t="shared" si="0"/>
        <v>8.2223318533135997E-4</v>
      </c>
      <c r="E19" s="110"/>
      <c r="F19" s="111"/>
      <c r="G19" s="83">
        <v>74</v>
      </c>
      <c r="H19" s="105">
        <f>G19/B19</f>
        <v>7.1582653781788986E-4</v>
      </c>
      <c r="I19" s="80">
        <v>314412</v>
      </c>
      <c r="J19" s="80">
        <v>65537</v>
      </c>
      <c r="K19" s="81">
        <f t="shared" si="1"/>
        <v>0.20844306196964493</v>
      </c>
      <c r="L19" s="83">
        <v>3869</v>
      </c>
      <c r="M19" s="81">
        <f t="shared" si="2"/>
        <v>5.9035354074797444E-2</v>
      </c>
    </row>
    <row r="20" spans="1:13" x14ac:dyDescent="0.25">
      <c r="A20" s="54" t="s">
        <v>68</v>
      </c>
      <c r="B20" s="79">
        <v>62308</v>
      </c>
      <c r="C20" s="80">
        <v>61</v>
      </c>
      <c r="D20" s="81">
        <f t="shared" si="0"/>
        <v>9.7900751107401931E-4</v>
      </c>
      <c r="E20" s="110"/>
      <c r="F20" s="111"/>
      <c r="G20" s="83">
        <v>37</v>
      </c>
      <c r="H20" s="105">
        <f>G20/B20</f>
        <v>5.9382422802850359E-4</v>
      </c>
      <c r="I20" s="80">
        <v>347997</v>
      </c>
      <c r="J20" s="80">
        <v>34399</v>
      </c>
      <c r="K20" s="81">
        <f t="shared" si="1"/>
        <v>9.8848553292126079E-2</v>
      </c>
      <c r="L20" s="83">
        <v>1522</v>
      </c>
      <c r="M20" s="81">
        <f t="shared" si="2"/>
        <v>4.4245472252100349E-2</v>
      </c>
    </row>
    <row r="21" spans="1:13" x14ac:dyDescent="0.25">
      <c r="A21" s="54"/>
      <c r="B21" s="79"/>
      <c r="C21" s="80"/>
      <c r="D21" s="81" t="str">
        <f t="shared" si="0"/>
        <v/>
      </c>
      <c r="E21" s="110"/>
      <c r="F21" s="111"/>
      <c r="G21" s="83"/>
      <c r="H21" s="103"/>
      <c r="I21" s="80" t="s">
        <v>4</v>
      </c>
      <c r="J21" s="80"/>
      <c r="K21" s="81" t="str">
        <f t="shared" si="1"/>
        <v/>
      </c>
      <c r="L21" s="83"/>
      <c r="M21" s="81" t="str">
        <f t="shared" si="2"/>
        <v/>
      </c>
    </row>
    <row r="22" spans="1:13" s="11" customFormat="1" x14ac:dyDescent="0.25">
      <c r="A22" s="55" t="s">
        <v>30</v>
      </c>
      <c r="B22" s="75">
        <v>189399</v>
      </c>
      <c r="C22" s="78">
        <f>SUM(C24:C26)</f>
        <v>177</v>
      </c>
      <c r="D22" s="77">
        <f t="shared" si="0"/>
        <v>9.3453502922401916E-4</v>
      </c>
      <c r="E22" s="108"/>
      <c r="F22" s="112"/>
      <c r="G22" s="78">
        <f>SUM(G24:G26)</f>
        <v>80</v>
      </c>
      <c r="H22" s="104">
        <f>G22/B22</f>
        <v>4.2238871377356797E-4</v>
      </c>
      <c r="I22" s="76">
        <v>658010</v>
      </c>
      <c r="J22" s="76">
        <v>127976</v>
      </c>
      <c r="K22" s="77">
        <f t="shared" si="1"/>
        <v>0.19448944544915731</v>
      </c>
      <c r="L22" s="78">
        <f>SUM(L24:L26)</f>
        <v>7362</v>
      </c>
      <c r="M22" s="77">
        <f t="shared" si="2"/>
        <v>5.7526411202100391E-2</v>
      </c>
    </row>
    <row r="23" spans="1:13" x14ac:dyDescent="0.25">
      <c r="A23" s="54"/>
      <c r="B23" s="79"/>
      <c r="C23" s="80"/>
      <c r="D23" s="81" t="str">
        <f t="shared" si="0"/>
        <v/>
      </c>
      <c r="E23" s="110"/>
      <c r="F23" s="111"/>
      <c r="G23" s="83"/>
      <c r="H23" s="103"/>
      <c r="I23" s="80" t="s">
        <v>4</v>
      </c>
      <c r="J23" s="80"/>
      <c r="K23" s="81" t="str">
        <f t="shared" si="1"/>
        <v/>
      </c>
      <c r="L23" s="83"/>
      <c r="M23" s="81" t="str">
        <f t="shared" si="2"/>
        <v/>
      </c>
    </row>
    <row r="24" spans="1:13" x14ac:dyDescent="0.25">
      <c r="A24" s="54" t="s">
        <v>69</v>
      </c>
      <c r="B24" s="79">
        <v>41251</v>
      </c>
      <c r="C24" s="80">
        <v>29</v>
      </c>
      <c r="D24" s="81">
        <f t="shared" si="0"/>
        <v>7.0301326028459916E-4</v>
      </c>
      <c r="E24" s="110"/>
      <c r="F24" s="111"/>
      <c r="G24" s="83">
        <v>30</v>
      </c>
      <c r="H24" s="105">
        <f>G24/B24</f>
        <v>7.2725509684613701E-4</v>
      </c>
      <c r="I24" s="80">
        <v>136435</v>
      </c>
      <c r="J24" s="80">
        <v>25152</v>
      </c>
      <c r="K24" s="81">
        <f t="shared" si="1"/>
        <v>0.18435152270311869</v>
      </c>
      <c r="L24" s="83">
        <v>3495</v>
      </c>
      <c r="M24" s="81">
        <f t="shared" si="2"/>
        <v>0.13895515267175573</v>
      </c>
    </row>
    <row r="25" spans="1:13" x14ac:dyDescent="0.25">
      <c r="A25" s="54" t="s">
        <v>70</v>
      </c>
      <c r="B25" s="79">
        <v>67655</v>
      </c>
      <c r="C25" s="80">
        <v>46</v>
      </c>
      <c r="D25" s="81">
        <f t="shared" si="0"/>
        <v>6.7992018328283204E-4</v>
      </c>
      <c r="E25" s="110"/>
      <c r="F25" s="111"/>
      <c r="G25" s="83">
        <v>28</v>
      </c>
      <c r="H25" s="105">
        <f>G25/B25</f>
        <v>4.138644593895499E-4</v>
      </c>
      <c r="I25" s="80">
        <v>292973</v>
      </c>
      <c r="J25" s="80">
        <v>41021</v>
      </c>
      <c r="K25" s="81">
        <f t="shared" si="1"/>
        <v>0.14001631549664986</v>
      </c>
      <c r="L25" s="83">
        <v>2114</v>
      </c>
      <c r="M25" s="81">
        <f t="shared" si="2"/>
        <v>5.1534579849345459E-2</v>
      </c>
    </row>
    <row r="26" spans="1:13" x14ac:dyDescent="0.25">
      <c r="A26" s="54" t="s">
        <v>83</v>
      </c>
      <c r="B26" s="79">
        <v>80493</v>
      </c>
      <c r="C26" s="80">
        <v>102</v>
      </c>
      <c r="D26" s="81">
        <f t="shared" si="0"/>
        <v>1.2671909358577765E-3</v>
      </c>
      <c r="E26" s="110"/>
      <c r="F26" s="111"/>
      <c r="G26" s="83">
        <v>22</v>
      </c>
      <c r="H26" s="105">
        <f>G26/B26</f>
        <v>2.7331569204775568E-4</v>
      </c>
      <c r="I26" s="80">
        <v>228602</v>
      </c>
      <c r="J26" s="80">
        <v>61803</v>
      </c>
      <c r="K26" s="81">
        <f t="shared" si="1"/>
        <v>0.27035196542462447</v>
      </c>
      <c r="L26" s="83">
        <v>1753</v>
      </c>
      <c r="M26" s="81">
        <f t="shared" si="2"/>
        <v>2.8364318884196559E-2</v>
      </c>
    </row>
    <row r="27" spans="1:13" x14ac:dyDescent="0.25">
      <c r="A27" s="54"/>
      <c r="B27" s="79"/>
      <c r="C27" s="80"/>
      <c r="D27" s="81" t="str">
        <f t="shared" si="0"/>
        <v/>
      </c>
      <c r="E27" s="110"/>
      <c r="F27" s="111"/>
      <c r="G27" s="83"/>
      <c r="H27" s="103"/>
      <c r="I27" s="80" t="s">
        <v>4</v>
      </c>
      <c r="J27" s="80"/>
      <c r="K27" s="81" t="str">
        <f t="shared" si="1"/>
        <v/>
      </c>
      <c r="L27" s="83"/>
      <c r="M27" s="81" t="str">
        <f t="shared" si="2"/>
        <v/>
      </c>
    </row>
    <row r="28" spans="1:13" s="11" customFormat="1" x14ac:dyDescent="0.25">
      <c r="A28" s="55" t="s">
        <v>15</v>
      </c>
      <c r="B28" s="75">
        <v>307999</v>
      </c>
      <c r="C28" s="78">
        <f>SUM(C30:C32)</f>
        <v>165</v>
      </c>
      <c r="D28" s="77">
        <f t="shared" si="0"/>
        <v>5.3571602505202934E-4</v>
      </c>
      <c r="E28" s="108"/>
      <c r="F28" s="112"/>
      <c r="G28" s="78">
        <f>SUM(G30:G32)</f>
        <v>97</v>
      </c>
      <c r="H28" s="104">
        <f>G28/B28</f>
        <v>3.1493608745482938E-4</v>
      </c>
      <c r="I28" s="76">
        <v>978593</v>
      </c>
      <c r="J28" s="76">
        <v>244887</v>
      </c>
      <c r="K28" s="77">
        <f t="shared" si="1"/>
        <v>0.25024397272410492</v>
      </c>
      <c r="L28" s="78">
        <f>SUM(L30:L32)</f>
        <v>7998</v>
      </c>
      <c r="M28" s="77">
        <f t="shared" si="2"/>
        <v>3.2659961533278617E-2</v>
      </c>
    </row>
    <row r="29" spans="1:13" x14ac:dyDescent="0.25">
      <c r="A29" s="54"/>
      <c r="B29" s="79"/>
      <c r="C29" s="80"/>
      <c r="D29" s="81" t="str">
        <f t="shared" si="0"/>
        <v/>
      </c>
      <c r="E29" s="110"/>
      <c r="F29" s="111"/>
      <c r="G29" s="83"/>
      <c r="H29" s="103"/>
      <c r="I29" s="80" t="s">
        <v>4</v>
      </c>
      <c r="J29" s="80"/>
      <c r="K29" s="81" t="str">
        <f t="shared" si="1"/>
        <v/>
      </c>
      <c r="L29" s="83"/>
      <c r="M29" s="81" t="str">
        <f t="shared" si="2"/>
        <v/>
      </c>
    </row>
    <row r="30" spans="1:13" x14ac:dyDescent="0.25">
      <c r="A30" s="54" t="s">
        <v>71</v>
      </c>
      <c r="B30" s="79">
        <v>48941</v>
      </c>
      <c r="C30" s="80">
        <v>14</v>
      </c>
      <c r="D30" s="81">
        <f t="shared" si="0"/>
        <v>2.8605872376943669E-4</v>
      </c>
      <c r="E30" s="110"/>
      <c r="F30" s="111"/>
      <c r="G30" s="83">
        <v>19</v>
      </c>
      <c r="H30" s="105">
        <f>G30/B30</f>
        <v>3.8822255368709262E-4</v>
      </c>
      <c r="I30" s="80">
        <v>271468</v>
      </c>
      <c r="J30" s="80">
        <v>35282</v>
      </c>
      <c r="K30" s="81">
        <f t="shared" si="1"/>
        <v>0.12996743630925192</v>
      </c>
      <c r="L30" s="83">
        <v>2824</v>
      </c>
      <c r="M30" s="81">
        <f t="shared" si="2"/>
        <v>8.004081401281106E-2</v>
      </c>
    </row>
    <row r="31" spans="1:13" x14ac:dyDescent="0.25">
      <c r="A31" s="54" t="s">
        <v>72</v>
      </c>
      <c r="B31" s="79">
        <v>121529</v>
      </c>
      <c r="C31" s="80">
        <v>62</v>
      </c>
      <c r="D31" s="81">
        <f t="shared" si="0"/>
        <v>5.101662977560911E-4</v>
      </c>
      <c r="E31" s="110"/>
      <c r="F31" s="111"/>
      <c r="G31" s="83">
        <v>10</v>
      </c>
      <c r="H31" s="105">
        <f>G31/B31</f>
        <v>8.2284886734853405E-5</v>
      </c>
      <c r="I31" s="80">
        <v>414146</v>
      </c>
      <c r="J31" s="80">
        <v>90357</v>
      </c>
      <c r="K31" s="81">
        <f t="shared" si="1"/>
        <v>0.21817668165332998</v>
      </c>
      <c r="L31" s="83">
        <v>803</v>
      </c>
      <c r="M31" s="81">
        <f t="shared" si="2"/>
        <v>8.8869705722854891E-3</v>
      </c>
    </row>
    <row r="32" spans="1:13" x14ac:dyDescent="0.25">
      <c r="A32" s="54" t="s">
        <v>73</v>
      </c>
      <c r="B32" s="79">
        <v>137529</v>
      </c>
      <c r="C32" s="80">
        <v>89</v>
      </c>
      <c r="D32" s="81">
        <f t="shared" si="0"/>
        <v>6.4713624035657934E-4</v>
      </c>
      <c r="E32" s="110"/>
      <c r="F32" s="111"/>
      <c r="G32" s="83">
        <v>68</v>
      </c>
      <c r="H32" s="105">
        <f>G32/B32</f>
        <v>4.9444117240727409E-4</v>
      </c>
      <c r="I32" s="80">
        <v>292979</v>
      </c>
      <c r="J32" s="80">
        <v>119248</v>
      </c>
      <c r="K32" s="81">
        <f t="shared" si="1"/>
        <v>0.40701893309759402</v>
      </c>
      <c r="L32" s="83">
        <v>4371</v>
      </c>
      <c r="M32" s="81">
        <f t="shared" si="2"/>
        <v>3.6654702804239901E-2</v>
      </c>
    </row>
    <row r="33" spans="1:13" x14ac:dyDescent="0.25">
      <c r="A33" s="54"/>
      <c r="B33" s="79"/>
      <c r="C33" s="80"/>
      <c r="D33" s="81" t="str">
        <f t="shared" si="0"/>
        <v/>
      </c>
      <c r="E33" s="110"/>
      <c r="F33" s="111"/>
      <c r="G33" s="83"/>
      <c r="H33" s="103"/>
      <c r="I33" s="80" t="s">
        <v>4</v>
      </c>
      <c r="J33" s="80"/>
      <c r="K33" s="81" t="str">
        <f t="shared" si="1"/>
        <v/>
      </c>
      <c r="L33" s="83"/>
      <c r="M33" s="81" t="str">
        <f t="shared" si="2"/>
        <v/>
      </c>
    </row>
    <row r="34" spans="1:13" s="11" customFormat="1" x14ac:dyDescent="0.25">
      <c r="A34" s="55" t="s">
        <v>11</v>
      </c>
      <c r="B34" s="75">
        <v>632971</v>
      </c>
      <c r="C34" s="78">
        <f>SUM(C36:C40)</f>
        <v>153</v>
      </c>
      <c r="D34" s="77">
        <f t="shared" si="0"/>
        <v>2.4171723507080103E-4</v>
      </c>
      <c r="E34" s="108"/>
      <c r="F34" s="112"/>
      <c r="G34" s="78">
        <f>SUM(G36:G40)</f>
        <v>211</v>
      </c>
      <c r="H34" s="104">
        <f>G34/B34</f>
        <v>3.3334860522835958E-4</v>
      </c>
      <c r="I34" s="76">
        <v>1013250</v>
      </c>
      <c r="J34" s="76">
        <v>592730</v>
      </c>
      <c r="K34" s="77">
        <f t="shared" si="1"/>
        <v>0.58497902788058231</v>
      </c>
      <c r="L34" s="78">
        <f>SUM(L36:L40)</f>
        <v>41309</v>
      </c>
      <c r="M34" s="77">
        <f t="shared" si="2"/>
        <v>6.9692777487220151E-2</v>
      </c>
    </row>
    <row r="35" spans="1:13" x14ac:dyDescent="0.25">
      <c r="A35" s="54"/>
      <c r="B35" s="79"/>
      <c r="C35" s="80"/>
      <c r="D35" s="81" t="str">
        <f t="shared" si="0"/>
        <v/>
      </c>
      <c r="E35" s="110"/>
      <c r="F35" s="111"/>
      <c r="G35" s="83"/>
      <c r="H35" s="103"/>
      <c r="I35" s="80" t="s">
        <v>4</v>
      </c>
      <c r="J35" s="80"/>
      <c r="K35" s="81" t="str">
        <f t="shared" si="1"/>
        <v/>
      </c>
      <c r="L35" s="83"/>
      <c r="M35" s="81" t="str">
        <f t="shared" si="2"/>
        <v/>
      </c>
    </row>
    <row r="36" spans="1:13" x14ac:dyDescent="0.25">
      <c r="A36" s="54" t="s">
        <v>74</v>
      </c>
      <c r="B36" s="79">
        <v>132804</v>
      </c>
      <c r="C36" s="80">
        <v>29</v>
      </c>
      <c r="D36" s="81">
        <f t="shared" si="0"/>
        <v>2.1836691665913678E-4</v>
      </c>
      <c r="E36" s="110"/>
      <c r="F36" s="111"/>
      <c r="G36" s="83">
        <v>47</v>
      </c>
      <c r="H36" s="105">
        <f>G36/B36</f>
        <v>3.5390500286135959E-4</v>
      </c>
      <c r="I36" s="80">
        <v>204428</v>
      </c>
      <c r="J36" s="80">
        <v>128052</v>
      </c>
      <c r="K36" s="81">
        <f t="shared" si="1"/>
        <v>0.62639168802708045</v>
      </c>
      <c r="L36" s="83">
        <v>6937</v>
      </c>
      <c r="M36" s="81">
        <f t="shared" si="2"/>
        <v>5.4173304595008277E-2</v>
      </c>
    </row>
    <row r="37" spans="1:13" x14ac:dyDescent="0.25">
      <c r="A37" s="54" t="s">
        <v>75</v>
      </c>
      <c r="B37" s="79">
        <v>86861</v>
      </c>
      <c r="C37" s="80">
        <v>49</v>
      </c>
      <c r="D37" s="81">
        <f t="shared" si="0"/>
        <v>5.6411968547449376E-4</v>
      </c>
      <c r="E37" s="110"/>
      <c r="F37" s="111"/>
      <c r="G37" s="83">
        <v>32</v>
      </c>
      <c r="H37" s="105">
        <f>G37/B37</f>
        <v>3.6840469255477142E-4</v>
      </c>
      <c r="I37" s="80">
        <v>221620</v>
      </c>
      <c r="J37" s="80">
        <v>73793</v>
      </c>
      <c r="K37" s="81">
        <f t="shared" si="1"/>
        <v>0.33297085100622686</v>
      </c>
      <c r="L37" s="83">
        <v>4828</v>
      </c>
      <c r="M37" s="81">
        <f t="shared" si="2"/>
        <v>6.5426259943355061E-2</v>
      </c>
    </row>
    <row r="38" spans="1:13" x14ac:dyDescent="0.25">
      <c r="A38" s="54" t="s">
        <v>76</v>
      </c>
      <c r="B38" s="79">
        <v>133597</v>
      </c>
      <c r="C38" s="80">
        <v>17</v>
      </c>
      <c r="D38" s="81">
        <f t="shared" si="0"/>
        <v>1.2724836635553193E-4</v>
      </c>
      <c r="E38" s="110"/>
      <c r="F38" s="111"/>
      <c r="G38" s="83">
        <v>37</v>
      </c>
      <c r="H38" s="105">
        <f>G38/B38</f>
        <v>2.7695232677380481E-4</v>
      </c>
      <c r="I38" s="80">
        <v>177301</v>
      </c>
      <c r="J38" s="80">
        <v>134262</v>
      </c>
      <c r="K38" s="81">
        <f t="shared" si="1"/>
        <v>0.75725461221312906</v>
      </c>
      <c r="L38" s="83">
        <v>11695</v>
      </c>
      <c r="M38" s="81">
        <f t="shared" si="2"/>
        <v>8.7105808046952976E-2</v>
      </c>
    </row>
    <row r="39" spans="1:13" x14ac:dyDescent="0.25">
      <c r="A39" s="54" t="s">
        <v>77</v>
      </c>
      <c r="B39" s="79">
        <v>170677</v>
      </c>
      <c r="C39" s="80">
        <v>38</v>
      </c>
      <c r="D39" s="81">
        <f t="shared" si="0"/>
        <v>2.2264276967605477E-4</v>
      </c>
      <c r="E39" s="110"/>
      <c r="F39" s="111"/>
      <c r="G39" s="83">
        <v>50</v>
      </c>
      <c r="H39" s="105">
        <f>G39/B39</f>
        <v>2.9295101273165103E-4</v>
      </c>
      <c r="I39" s="80">
        <v>238036</v>
      </c>
      <c r="J39" s="80">
        <v>163001</v>
      </c>
      <c r="K39" s="81">
        <f t="shared" si="1"/>
        <v>0.68477457191349211</v>
      </c>
      <c r="L39" s="83">
        <v>11114</v>
      </c>
      <c r="M39" s="81">
        <f t="shared" si="2"/>
        <v>6.8183630775271314E-2</v>
      </c>
    </row>
    <row r="40" spans="1:13" x14ac:dyDescent="0.25">
      <c r="A40" s="54" t="s">
        <v>78</v>
      </c>
      <c r="B40" s="79">
        <v>109032</v>
      </c>
      <c r="C40" s="80">
        <v>20</v>
      </c>
      <c r="D40" s="81">
        <f t="shared" si="0"/>
        <v>1.8343238682221733E-4</v>
      </c>
      <c r="E40" s="110"/>
      <c r="F40" s="111"/>
      <c r="G40" s="83">
        <v>45</v>
      </c>
      <c r="H40" s="105">
        <f>G40/B40</f>
        <v>4.1272287034998899E-4</v>
      </c>
      <c r="I40" s="80">
        <v>171865</v>
      </c>
      <c r="J40" s="80">
        <v>93622</v>
      </c>
      <c r="K40" s="81">
        <f t="shared" si="1"/>
        <v>0.54474151223343903</v>
      </c>
      <c r="L40" s="83">
        <v>6735</v>
      </c>
      <c r="M40" s="81">
        <f t="shared" si="2"/>
        <v>7.1938219649227739E-2</v>
      </c>
    </row>
    <row r="41" spans="1:13" x14ac:dyDescent="0.25">
      <c r="A41" s="54"/>
      <c r="B41" s="79"/>
      <c r="C41" s="80"/>
      <c r="D41" s="81" t="str">
        <f t="shared" si="0"/>
        <v/>
      </c>
      <c r="E41" s="110"/>
      <c r="F41" s="111"/>
      <c r="G41" s="83"/>
      <c r="H41" s="103"/>
      <c r="I41" s="80" t="s">
        <v>4</v>
      </c>
      <c r="J41" s="80"/>
      <c r="K41" s="81" t="str">
        <f t="shared" si="1"/>
        <v/>
      </c>
      <c r="L41" s="83"/>
      <c r="M41" s="81" t="str">
        <f t="shared" si="2"/>
        <v/>
      </c>
    </row>
    <row r="42" spans="1:13" s="11" customFormat="1" x14ac:dyDescent="0.25">
      <c r="A42" s="55" t="s">
        <v>5</v>
      </c>
      <c r="B42" s="75">
        <v>408272</v>
      </c>
      <c r="C42" s="78">
        <f>SUM(C44:C47)</f>
        <v>69</v>
      </c>
      <c r="D42" s="77">
        <f t="shared" si="0"/>
        <v>1.6900497707410746E-4</v>
      </c>
      <c r="E42" s="108"/>
      <c r="F42" s="112"/>
      <c r="G42" s="78">
        <f>SUM(G44:G47)</f>
        <v>150</v>
      </c>
      <c r="H42" s="104">
        <f>G42/B42</f>
        <v>3.6740212407414664E-4</v>
      </c>
      <c r="I42" s="76">
        <v>1090059</v>
      </c>
      <c r="J42" s="76">
        <v>379404</v>
      </c>
      <c r="K42" s="77">
        <f t="shared" si="1"/>
        <v>0.34805822437134137</v>
      </c>
      <c r="L42" s="78">
        <f>SUM(L44:L47)</f>
        <v>29346</v>
      </c>
      <c r="M42" s="77">
        <f t="shared" si="2"/>
        <v>7.7347629439858304E-2</v>
      </c>
    </row>
    <row r="43" spans="1:13" x14ac:dyDescent="0.25">
      <c r="A43" s="54"/>
      <c r="B43" s="79"/>
      <c r="C43" s="80"/>
      <c r="D43" s="81" t="str">
        <f t="shared" si="0"/>
        <v/>
      </c>
      <c r="E43" s="110"/>
      <c r="F43" s="111"/>
      <c r="G43" s="83"/>
      <c r="H43" s="103"/>
      <c r="I43" s="80" t="s">
        <v>4</v>
      </c>
      <c r="J43" s="80"/>
      <c r="K43" s="81" t="str">
        <f t="shared" si="1"/>
        <v/>
      </c>
      <c r="L43" s="83"/>
      <c r="M43" s="81" t="str">
        <f t="shared" si="2"/>
        <v/>
      </c>
    </row>
    <row r="44" spans="1:13" x14ac:dyDescent="0.25">
      <c r="A44" s="54" t="s">
        <v>79</v>
      </c>
      <c r="B44" s="79">
        <v>125019</v>
      </c>
      <c r="C44" s="80">
        <v>19</v>
      </c>
      <c r="D44" s="81">
        <f t="shared" si="0"/>
        <v>1.5197689951127429E-4</v>
      </c>
      <c r="E44" s="110"/>
      <c r="F44" s="111"/>
      <c r="G44" s="83">
        <v>49</v>
      </c>
      <c r="H44" s="105">
        <f>G44/B44</f>
        <v>3.9194042505539156E-4</v>
      </c>
      <c r="I44" s="80">
        <v>346090</v>
      </c>
      <c r="J44" s="80">
        <v>132166</v>
      </c>
      <c r="K44" s="81">
        <f t="shared" si="1"/>
        <v>0.38188332514663814</v>
      </c>
      <c r="L44" s="83">
        <v>16362</v>
      </c>
      <c r="M44" s="81">
        <f t="shared" si="2"/>
        <v>0.12379885901063814</v>
      </c>
    </row>
    <row r="45" spans="1:13" x14ac:dyDescent="0.25">
      <c r="A45" s="54" t="s">
        <v>80</v>
      </c>
      <c r="B45" s="79">
        <v>64305</v>
      </c>
      <c r="C45" s="80">
        <v>8</v>
      </c>
      <c r="D45" s="81">
        <f t="shared" si="0"/>
        <v>1.2440712230775213E-4</v>
      </c>
      <c r="E45" s="110"/>
      <c r="F45" s="111"/>
      <c r="G45" s="83">
        <v>23</v>
      </c>
      <c r="H45" s="105">
        <f>G45/B45</f>
        <v>3.5767047663478734E-4</v>
      </c>
      <c r="I45" s="80">
        <v>204626</v>
      </c>
      <c r="J45" s="80">
        <v>59440</v>
      </c>
      <c r="K45" s="81">
        <f t="shared" si="1"/>
        <v>0.29048117052573963</v>
      </c>
      <c r="L45" s="83">
        <v>3172</v>
      </c>
      <c r="M45" s="81">
        <f t="shared" si="2"/>
        <v>5.336473755047106E-2</v>
      </c>
    </row>
    <row r="46" spans="1:13" x14ac:dyDescent="0.25">
      <c r="A46" s="54" t="s">
        <v>81</v>
      </c>
      <c r="B46" s="79">
        <v>95542</v>
      </c>
      <c r="C46" s="80">
        <v>28</v>
      </c>
      <c r="D46" s="81">
        <f t="shared" si="0"/>
        <v>2.9306483012706453E-4</v>
      </c>
      <c r="E46" s="110"/>
      <c r="F46" s="111"/>
      <c r="G46" s="83">
        <v>37</v>
      </c>
      <c r="H46" s="105">
        <f>G46/B46</f>
        <v>3.8726423981076387E-4</v>
      </c>
      <c r="I46" s="80">
        <v>239645</v>
      </c>
      <c r="J46" s="80">
        <v>88559</v>
      </c>
      <c r="K46" s="81">
        <f t="shared" si="1"/>
        <v>0.369542448204636</v>
      </c>
      <c r="L46" s="83">
        <v>3566</v>
      </c>
      <c r="M46" s="81">
        <f t="shared" si="2"/>
        <v>4.0266940683612057E-2</v>
      </c>
    </row>
    <row r="47" spans="1:13" x14ac:dyDescent="0.25">
      <c r="A47" s="56" t="s">
        <v>82</v>
      </c>
      <c r="B47" s="85">
        <v>123406</v>
      </c>
      <c r="C47" s="85">
        <v>14</v>
      </c>
      <c r="D47" s="86">
        <f t="shared" si="0"/>
        <v>1.1344667196084468E-4</v>
      </c>
      <c r="E47" s="113"/>
      <c r="F47" s="114"/>
      <c r="G47" s="87">
        <v>41</v>
      </c>
      <c r="H47" s="106">
        <f>G47/B47</f>
        <v>3.3223668217104515E-4</v>
      </c>
      <c r="I47" s="85">
        <v>299698</v>
      </c>
      <c r="J47" s="85">
        <v>99239</v>
      </c>
      <c r="K47" s="86">
        <f t="shared" si="1"/>
        <v>0.33113000420423228</v>
      </c>
      <c r="L47" s="87">
        <v>6246</v>
      </c>
      <c r="M47" s="86">
        <f t="shared" si="2"/>
        <v>6.2938965527665536E-2</v>
      </c>
    </row>
    <row r="48" spans="1:13" x14ac:dyDescent="0.25">
      <c r="B48" s="69"/>
      <c r="C48" s="69"/>
      <c r="D48" s="69"/>
      <c r="E48" s="17"/>
      <c r="G48" s="2"/>
    </row>
    <row r="49" spans="1:9" x14ac:dyDescent="0.25">
      <c r="A49" s="63" t="s">
        <v>130</v>
      </c>
      <c r="F49" s="2"/>
      <c r="G49" s="2"/>
      <c r="H49" s="17"/>
      <c r="I49" s="68"/>
    </row>
    <row r="50" spans="1:9" x14ac:dyDescent="0.25">
      <c r="A50" s="6" t="s">
        <v>132</v>
      </c>
    </row>
    <row r="51" spans="1:9" x14ac:dyDescent="0.25">
      <c r="A51" s="6" t="s">
        <v>133</v>
      </c>
    </row>
    <row r="56" spans="1:9" x14ac:dyDescent="0.25">
      <c r="B56" s="29"/>
    </row>
  </sheetData>
  <mergeCells count="8">
    <mergeCell ref="B1:M1"/>
    <mergeCell ref="L3:M3"/>
    <mergeCell ref="J3:K3"/>
    <mergeCell ref="B3:B4"/>
    <mergeCell ref="C3:D3"/>
    <mergeCell ref="E3:F3"/>
    <mergeCell ref="G3:H3"/>
    <mergeCell ref="I3:I4"/>
  </mergeCells>
  <pageMargins left="0.57999999999999996" right="0.21" top="0.77" bottom="0.32" header="0.3" footer="0.3"/>
  <pageSetup scale="60" orientation="landscape" r:id="rId1"/>
  <headerFooter>
    <oddFooter>&amp;L* Data not available at county level
Prepared by the Maryland Department of Planning, February 2015.
Extracted from the 2012 Census of Agriculture.</oddFooter>
  </headerFooter>
  <colBreaks count="1" manualBreakCount="1">
    <brk id="8" min="2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7"/>
  <sheetViews>
    <sheetView showGridLines="0" topLeftCell="A25" zoomScale="80" zoomScaleNormal="80" workbookViewId="0">
      <selection activeCell="G7" sqref="G7:G48"/>
    </sheetView>
  </sheetViews>
  <sheetFormatPr defaultRowHeight="15" x14ac:dyDescent="0.25"/>
  <cols>
    <col min="1" max="1" width="29.140625" style="16" customWidth="1"/>
    <col min="2" max="13" width="15.140625" style="16" customWidth="1"/>
    <col min="14" max="17" width="8.85546875" style="16"/>
    <col min="18" max="18" width="11.140625" style="16" bestFit="1" customWidth="1"/>
    <col min="19" max="256" width="8.85546875" style="16"/>
    <col min="257" max="257" width="31.5703125" style="16" customWidth="1"/>
    <col min="258" max="258" width="9.28515625" style="16" bestFit="1" customWidth="1"/>
    <col min="259" max="261" width="8.85546875" style="16"/>
    <col min="262" max="262" width="8" style="16" customWidth="1"/>
    <col min="263" max="263" width="6.5703125" style="16" customWidth="1"/>
    <col min="264" max="265" width="8.85546875" style="16"/>
    <col min="266" max="267" width="7.85546875" style="16" customWidth="1"/>
    <col min="268" max="512" width="8.85546875" style="16"/>
    <col min="513" max="513" width="31.5703125" style="16" customWidth="1"/>
    <col min="514" max="514" width="9.28515625" style="16" bestFit="1" customWidth="1"/>
    <col min="515" max="517" width="8.85546875" style="16"/>
    <col min="518" max="518" width="8" style="16" customWidth="1"/>
    <col min="519" max="519" width="6.5703125" style="16" customWidth="1"/>
    <col min="520" max="521" width="8.85546875" style="16"/>
    <col min="522" max="523" width="7.85546875" style="16" customWidth="1"/>
    <col min="524" max="768" width="8.85546875" style="16"/>
    <col min="769" max="769" width="31.5703125" style="16" customWidth="1"/>
    <col min="770" max="770" width="9.28515625" style="16" bestFit="1" customWidth="1"/>
    <col min="771" max="773" width="8.85546875" style="16"/>
    <col min="774" max="774" width="8" style="16" customWidth="1"/>
    <col min="775" max="775" width="6.5703125" style="16" customWidth="1"/>
    <col min="776" max="777" width="8.85546875" style="16"/>
    <col min="778" max="779" width="7.85546875" style="16" customWidth="1"/>
    <col min="780" max="1024" width="8.85546875" style="16"/>
    <col min="1025" max="1025" width="31.5703125" style="16" customWidth="1"/>
    <col min="1026" max="1026" width="9.28515625" style="16" bestFit="1" customWidth="1"/>
    <col min="1027" max="1029" width="8.85546875" style="16"/>
    <col min="1030" max="1030" width="8" style="16" customWidth="1"/>
    <col min="1031" max="1031" width="6.5703125" style="16" customWidth="1"/>
    <col min="1032" max="1033" width="8.85546875" style="16"/>
    <col min="1034" max="1035" width="7.85546875" style="16" customWidth="1"/>
    <col min="1036" max="1280" width="8.85546875" style="16"/>
    <col min="1281" max="1281" width="31.5703125" style="16" customWidth="1"/>
    <col min="1282" max="1282" width="9.28515625" style="16" bestFit="1" customWidth="1"/>
    <col min="1283" max="1285" width="8.85546875" style="16"/>
    <col min="1286" max="1286" width="8" style="16" customWidth="1"/>
    <col min="1287" max="1287" width="6.5703125" style="16" customWidth="1"/>
    <col min="1288" max="1289" width="8.85546875" style="16"/>
    <col min="1290" max="1291" width="7.85546875" style="16" customWidth="1"/>
    <col min="1292" max="1536" width="8.85546875" style="16"/>
    <col min="1537" max="1537" width="31.5703125" style="16" customWidth="1"/>
    <col min="1538" max="1538" width="9.28515625" style="16" bestFit="1" customWidth="1"/>
    <col min="1539" max="1541" width="8.85546875" style="16"/>
    <col min="1542" max="1542" width="8" style="16" customWidth="1"/>
    <col min="1543" max="1543" width="6.5703125" style="16" customWidth="1"/>
    <col min="1544" max="1545" width="8.85546875" style="16"/>
    <col min="1546" max="1547" width="7.85546875" style="16" customWidth="1"/>
    <col min="1548" max="1792" width="8.85546875" style="16"/>
    <col min="1793" max="1793" width="31.5703125" style="16" customWidth="1"/>
    <col min="1794" max="1794" width="9.28515625" style="16" bestFit="1" customWidth="1"/>
    <col min="1795" max="1797" width="8.85546875" style="16"/>
    <col min="1798" max="1798" width="8" style="16" customWidth="1"/>
    <col min="1799" max="1799" width="6.5703125" style="16" customWidth="1"/>
    <col min="1800" max="1801" width="8.85546875" style="16"/>
    <col min="1802" max="1803" width="7.85546875" style="16" customWidth="1"/>
    <col min="1804" max="2048" width="8.85546875" style="16"/>
    <col min="2049" max="2049" width="31.5703125" style="16" customWidth="1"/>
    <col min="2050" max="2050" width="9.28515625" style="16" bestFit="1" customWidth="1"/>
    <col min="2051" max="2053" width="8.85546875" style="16"/>
    <col min="2054" max="2054" width="8" style="16" customWidth="1"/>
    <col min="2055" max="2055" width="6.5703125" style="16" customWidth="1"/>
    <col min="2056" max="2057" width="8.85546875" style="16"/>
    <col min="2058" max="2059" width="7.85546875" style="16" customWidth="1"/>
    <col min="2060" max="2304" width="8.85546875" style="16"/>
    <col min="2305" max="2305" width="31.5703125" style="16" customWidth="1"/>
    <col min="2306" max="2306" width="9.28515625" style="16" bestFit="1" customWidth="1"/>
    <col min="2307" max="2309" width="8.85546875" style="16"/>
    <col min="2310" max="2310" width="8" style="16" customWidth="1"/>
    <col min="2311" max="2311" width="6.5703125" style="16" customWidth="1"/>
    <col min="2312" max="2313" width="8.85546875" style="16"/>
    <col min="2314" max="2315" width="7.85546875" style="16" customWidth="1"/>
    <col min="2316" max="2560" width="8.85546875" style="16"/>
    <col min="2561" max="2561" width="31.5703125" style="16" customWidth="1"/>
    <col min="2562" max="2562" width="9.28515625" style="16" bestFit="1" customWidth="1"/>
    <col min="2563" max="2565" width="8.85546875" style="16"/>
    <col min="2566" max="2566" width="8" style="16" customWidth="1"/>
    <col min="2567" max="2567" width="6.5703125" style="16" customWidth="1"/>
    <col min="2568" max="2569" width="8.85546875" style="16"/>
    <col min="2570" max="2571" width="7.85546875" style="16" customWidth="1"/>
    <col min="2572" max="2816" width="8.85546875" style="16"/>
    <col min="2817" max="2817" width="31.5703125" style="16" customWidth="1"/>
    <col min="2818" max="2818" width="9.28515625" style="16" bestFit="1" customWidth="1"/>
    <col min="2819" max="2821" width="8.85546875" style="16"/>
    <col min="2822" max="2822" width="8" style="16" customWidth="1"/>
    <col min="2823" max="2823" width="6.5703125" style="16" customWidth="1"/>
    <col min="2824" max="2825" width="8.85546875" style="16"/>
    <col min="2826" max="2827" width="7.85546875" style="16" customWidth="1"/>
    <col min="2828" max="3072" width="8.85546875" style="16"/>
    <col min="3073" max="3073" width="31.5703125" style="16" customWidth="1"/>
    <col min="3074" max="3074" width="9.28515625" style="16" bestFit="1" customWidth="1"/>
    <col min="3075" max="3077" width="8.85546875" style="16"/>
    <col min="3078" max="3078" width="8" style="16" customWidth="1"/>
    <col min="3079" max="3079" width="6.5703125" style="16" customWidth="1"/>
    <col min="3080" max="3081" width="8.85546875" style="16"/>
    <col min="3082" max="3083" width="7.85546875" style="16" customWidth="1"/>
    <col min="3084" max="3328" width="8.85546875" style="16"/>
    <col min="3329" max="3329" width="31.5703125" style="16" customWidth="1"/>
    <col min="3330" max="3330" width="9.28515625" style="16" bestFit="1" customWidth="1"/>
    <col min="3331" max="3333" width="8.85546875" style="16"/>
    <col min="3334" max="3334" width="8" style="16" customWidth="1"/>
    <col min="3335" max="3335" width="6.5703125" style="16" customWidth="1"/>
    <col min="3336" max="3337" width="8.85546875" style="16"/>
    <col min="3338" max="3339" width="7.85546875" style="16" customWidth="1"/>
    <col min="3340" max="3584" width="8.85546875" style="16"/>
    <col min="3585" max="3585" width="31.5703125" style="16" customWidth="1"/>
    <col min="3586" max="3586" width="9.28515625" style="16" bestFit="1" customWidth="1"/>
    <col min="3587" max="3589" width="8.85546875" style="16"/>
    <col min="3590" max="3590" width="8" style="16" customWidth="1"/>
    <col min="3591" max="3591" width="6.5703125" style="16" customWidth="1"/>
    <col min="3592" max="3593" width="8.85546875" style="16"/>
    <col min="3594" max="3595" width="7.85546875" style="16" customWidth="1"/>
    <col min="3596" max="3840" width="8.85546875" style="16"/>
    <col min="3841" max="3841" width="31.5703125" style="16" customWidth="1"/>
    <col min="3842" max="3842" width="9.28515625" style="16" bestFit="1" customWidth="1"/>
    <col min="3843" max="3845" width="8.85546875" style="16"/>
    <col min="3846" max="3846" width="8" style="16" customWidth="1"/>
    <col min="3847" max="3847" width="6.5703125" style="16" customWidth="1"/>
    <col min="3848" max="3849" width="8.85546875" style="16"/>
    <col min="3850" max="3851" width="7.85546875" style="16" customWidth="1"/>
    <col min="3852" max="4096" width="8.85546875" style="16"/>
    <col min="4097" max="4097" width="31.5703125" style="16" customWidth="1"/>
    <col min="4098" max="4098" width="9.28515625" style="16" bestFit="1" customWidth="1"/>
    <col min="4099" max="4101" width="8.85546875" style="16"/>
    <col min="4102" max="4102" width="8" style="16" customWidth="1"/>
    <col min="4103" max="4103" width="6.5703125" style="16" customWidth="1"/>
    <col min="4104" max="4105" width="8.85546875" style="16"/>
    <col min="4106" max="4107" width="7.85546875" style="16" customWidth="1"/>
    <col min="4108" max="4352" width="8.85546875" style="16"/>
    <col min="4353" max="4353" width="31.5703125" style="16" customWidth="1"/>
    <col min="4354" max="4354" width="9.28515625" style="16" bestFit="1" customWidth="1"/>
    <col min="4355" max="4357" width="8.85546875" style="16"/>
    <col min="4358" max="4358" width="8" style="16" customWidth="1"/>
    <col min="4359" max="4359" width="6.5703125" style="16" customWidth="1"/>
    <col min="4360" max="4361" width="8.85546875" style="16"/>
    <col min="4362" max="4363" width="7.85546875" style="16" customWidth="1"/>
    <col min="4364" max="4608" width="8.85546875" style="16"/>
    <col min="4609" max="4609" width="31.5703125" style="16" customWidth="1"/>
    <col min="4610" max="4610" width="9.28515625" style="16" bestFit="1" customWidth="1"/>
    <col min="4611" max="4613" width="8.85546875" style="16"/>
    <col min="4614" max="4614" width="8" style="16" customWidth="1"/>
    <col min="4615" max="4615" width="6.5703125" style="16" customWidth="1"/>
    <col min="4616" max="4617" width="8.85546875" style="16"/>
    <col min="4618" max="4619" width="7.85546875" style="16" customWidth="1"/>
    <col min="4620" max="4864" width="8.85546875" style="16"/>
    <col min="4865" max="4865" width="31.5703125" style="16" customWidth="1"/>
    <col min="4866" max="4866" width="9.28515625" style="16" bestFit="1" customWidth="1"/>
    <col min="4867" max="4869" width="8.85546875" style="16"/>
    <col min="4870" max="4870" width="8" style="16" customWidth="1"/>
    <col min="4871" max="4871" width="6.5703125" style="16" customWidth="1"/>
    <col min="4872" max="4873" width="8.85546875" style="16"/>
    <col min="4874" max="4875" width="7.85546875" style="16" customWidth="1"/>
    <col min="4876" max="5120" width="8.85546875" style="16"/>
    <col min="5121" max="5121" width="31.5703125" style="16" customWidth="1"/>
    <col min="5122" max="5122" width="9.28515625" style="16" bestFit="1" customWidth="1"/>
    <col min="5123" max="5125" width="8.85546875" style="16"/>
    <col min="5126" max="5126" width="8" style="16" customWidth="1"/>
    <col min="5127" max="5127" width="6.5703125" style="16" customWidth="1"/>
    <col min="5128" max="5129" width="8.85546875" style="16"/>
    <col min="5130" max="5131" width="7.85546875" style="16" customWidth="1"/>
    <col min="5132" max="5376" width="8.85546875" style="16"/>
    <col min="5377" max="5377" width="31.5703125" style="16" customWidth="1"/>
    <col min="5378" max="5378" width="9.28515625" style="16" bestFit="1" customWidth="1"/>
    <col min="5379" max="5381" width="8.85546875" style="16"/>
    <col min="5382" max="5382" width="8" style="16" customWidth="1"/>
    <col min="5383" max="5383" width="6.5703125" style="16" customWidth="1"/>
    <col min="5384" max="5385" width="8.85546875" style="16"/>
    <col min="5386" max="5387" width="7.85546875" style="16" customWidth="1"/>
    <col min="5388" max="5632" width="8.85546875" style="16"/>
    <col min="5633" max="5633" width="31.5703125" style="16" customWidth="1"/>
    <col min="5634" max="5634" width="9.28515625" style="16" bestFit="1" customWidth="1"/>
    <col min="5635" max="5637" width="8.85546875" style="16"/>
    <col min="5638" max="5638" width="8" style="16" customWidth="1"/>
    <col min="5639" max="5639" width="6.5703125" style="16" customWidth="1"/>
    <col min="5640" max="5641" width="8.85546875" style="16"/>
    <col min="5642" max="5643" width="7.85546875" style="16" customWidth="1"/>
    <col min="5644" max="5888" width="8.85546875" style="16"/>
    <col min="5889" max="5889" width="31.5703125" style="16" customWidth="1"/>
    <col min="5890" max="5890" width="9.28515625" style="16" bestFit="1" customWidth="1"/>
    <col min="5891" max="5893" width="8.85546875" style="16"/>
    <col min="5894" max="5894" width="8" style="16" customWidth="1"/>
    <col min="5895" max="5895" width="6.5703125" style="16" customWidth="1"/>
    <col min="5896" max="5897" width="8.85546875" style="16"/>
    <col min="5898" max="5899" width="7.85546875" style="16" customWidth="1"/>
    <col min="5900" max="6144" width="8.85546875" style="16"/>
    <col min="6145" max="6145" width="31.5703125" style="16" customWidth="1"/>
    <col min="6146" max="6146" width="9.28515625" style="16" bestFit="1" customWidth="1"/>
    <col min="6147" max="6149" width="8.85546875" style="16"/>
    <col min="6150" max="6150" width="8" style="16" customWidth="1"/>
    <col min="6151" max="6151" width="6.5703125" style="16" customWidth="1"/>
    <col min="6152" max="6153" width="8.85546875" style="16"/>
    <col min="6154" max="6155" width="7.85546875" style="16" customWidth="1"/>
    <col min="6156" max="6400" width="8.85546875" style="16"/>
    <col min="6401" max="6401" width="31.5703125" style="16" customWidth="1"/>
    <col min="6402" max="6402" width="9.28515625" style="16" bestFit="1" customWidth="1"/>
    <col min="6403" max="6405" width="8.85546875" style="16"/>
    <col min="6406" max="6406" width="8" style="16" customWidth="1"/>
    <col min="6407" max="6407" width="6.5703125" style="16" customWidth="1"/>
    <col min="6408" max="6409" width="8.85546875" style="16"/>
    <col min="6410" max="6411" width="7.85546875" style="16" customWidth="1"/>
    <col min="6412" max="6656" width="8.85546875" style="16"/>
    <col min="6657" max="6657" width="31.5703125" style="16" customWidth="1"/>
    <col min="6658" max="6658" width="9.28515625" style="16" bestFit="1" customWidth="1"/>
    <col min="6659" max="6661" width="8.85546875" style="16"/>
    <col min="6662" max="6662" width="8" style="16" customWidth="1"/>
    <col min="6663" max="6663" width="6.5703125" style="16" customWidth="1"/>
    <col min="6664" max="6665" width="8.85546875" style="16"/>
    <col min="6666" max="6667" width="7.85546875" style="16" customWidth="1"/>
    <col min="6668" max="6912" width="8.85546875" style="16"/>
    <col min="6913" max="6913" width="31.5703125" style="16" customWidth="1"/>
    <col min="6914" max="6914" width="9.28515625" style="16" bestFit="1" customWidth="1"/>
    <col min="6915" max="6917" width="8.85546875" style="16"/>
    <col min="6918" max="6918" width="8" style="16" customWidth="1"/>
    <col min="6919" max="6919" width="6.5703125" style="16" customWidth="1"/>
    <col min="6920" max="6921" width="8.85546875" style="16"/>
    <col min="6922" max="6923" width="7.85546875" style="16" customWidth="1"/>
    <col min="6924" max="7168" width="8.85546875" style="16"/>
    <col min="7169" max="7169" width="31.5703125" style="16" customWidth="1"/>
    <col min="7170" max="7170" width="9.28515625" style="16" bestFit="1" customWidth="1"/>
    <col min="7171" max="7173" width="8.85546875" style="16"/>
    <col min="7174" max="7174" width="8" style="16" customWidth="1"/>
    <col min="7175" max="7175" width="6.5703125" style="16" customWidth="1"/>
    <col min="7176" max="7177" width="8.85546875" style="16"/>
    <col min="7178" max="7179" width="7.85546875" style="16" customWidth="1"/>
    <col min="7180" max="7424" width="8.85546875" style="16"/>
    <col min="7425" max="7425" width="31.5703125" style="16" customWidth="1"/>
    <col min="7426" max="7426" width="9.28515625" style="16" bestFit="1" customWidth="1"/>
    <col min="7427" max="7429" width="8.85546875" style="16"/>
    <col min="7430" max="7430" width="8" style="16" customWidth="1"/>
    <col min="7431" max="7431" width="6.5703125" style="16" customWidth="1"/>
    <col min="7432" max="7433" width="8.85546875" style="16"/>
    <col min="7434" max="7435" width="7.85546875" style="16" customWidth="1"/>
    <col min="7436" max="7680" width="8.85546875" style="16"/>
    <col min="7681" max="7681" width="31.5703125" style="16" customWidth="1"/>
    <col min="7682" max="7682" width="9.28515625" style="16" bestFit="1" customWidth="1"/>
    <col min="7683" max="7685" width="8.85546875" style="16"/>
    <col min="7686" max="7686" width="8" style="16" customWidth="1"/>
    <col min="7687" max="7687" width="6.5703125" style="16" customWidth="1"/>
    <col min="7688" max="7689" width="8.85546875" style="16"/>
    <col min="7690" max="7691" width="7.85546875" style="16" customWidth="1"/>
    <col min="7692" max="7936" width="8.85546875" style="16"/>
    <col min="7937" max="7937" width="31.5703125" style="16" customWidth="1"/>
    <col min="7938" max="7938" width="9.28515625" style="16" bestFit="1" customWidth="1"/>
    <col min="7939" max="7941" width="8.85546875" style="16"/>
    <col min="7942" max="7942" width="8" style="16" customWidth="1"/>
    <col min="7943" max="7943" width="6.5703125" style="16" customWidth="1"/>
    <col min="7944" max="7945" width="8.85546875" style="16"/>
    <col min="7946" max="7947" width="7.85546875" style="16" customWidth="1"/>
    <col min="7948" max="8192" width="8.85546875" style="16"/>
    <col min="8193" max="8193" width="31.5703125" style="16" customWidth="1"/>
    <col min="8194" max="8194" width="9.28515625" style="16" bestFit="1" customWidth="1"/>
    <col min="8195" max="8197" width="8.85546875" style="16"/>
    <col min="8198" max="8198" width="8" style="16" customWidth="1"/>
    <col min="8199" max="8199" width="6.5703125" style="16" customWidth="1"/>
    <col min="8200" max="8201" width="8.85546875" style="16"/>
    <col min="8202" max="8203" width="7.85546875" style="16" customWidth="1"/>
    <col min="8204" max="8448" width="8.85546875" style="16"/>
    <col min="8449" max="8449" width="31.5703125" style="16" customWidth="1"/>
    <col min="8450" max="8450" width="9.28515625" style="16" bestFit="1" customWidth="1"/>
    <col min="8451" max="8453" width="8.85546875" style="16"/>
    <col min="8454" max="8454" width="8" style="16" customWidth="1"/>
    <col min="8455" max="8455" width="6.5703125" style="16" customWidth="1"/>
    <col min="8456" max="8457" width="8.85546875" style="16"/>
    <col min="8458" max="8459" width="7.85546875" style="16" customWidth="1"/>
    <col min="8460" max="8704" width="8.85546875" style="16"/>
    <col min="8705" max="8705" width="31.5703125" style="16" customWidth="1"/>
    <col min="8706" max="8706" width="9.28515625" style="16" bestFit="1" customWidth="1"/>
    <col min="8707" max="8709" width="8.85546875" style="16"/>
    <col min="8710" max="8710" width="8" style="16" customWidth="1"/>
    <col min="8711" max="8711" width="6.5703125" style="16" customWidth="1"/>
    <col min="8712" max="8713" width="8.85546875" style="16"/>
    <col min="8714" max="8715" width="7.85546875" style="16" customWidth="1"/>
    <col min="8716" max="8960" width="8.85546875" style="16"/>
    <col min="8961" max="8961" width="31.5703125" style="16" customWidth="1"/>
    <col min="8962" max="8962" width="9.28515625" style="16" bestFit="1" customWidth="1"/>
    <col min="8963" max="8965" width="8.85546875" style="16"/>
    <col min="8966" max="8966" width="8" style="16" customWidth="1"/>
    <col min="8967" max="8967" width="6.5703125" style="16" customWidth="1"/>
    <col min="8968" max="8969" width="8.85546875" style="16"/>
    <col min="8970" max="8971" width="7.85546875" style="16" customWidth="1"/>
    <col min="8972" max="9216" width="8.85546875" style="16"/>
    <col min="9217" max="9217" width="31.5703125" style="16" customWidth="1"/>
    <col min="9218" max="9218" width="9.28515625" style="16" bestFit="1" customWidth="1"/>
    <col min="9219" max="9221" width="8.85546875" style="16"/>
    <col min="9222" max="9222" width="8" style="16" customWidth="1"/>
    <col min="9223" max="9223" width="6.5703125" style="16" customWidth="1"/>
    <col min="9224" max="9225" width="8.85546875" style="16"/>
    <col min="9226" max="9227" width="7.85546875" style="16" customWidth="1"/>
    <col min="9228" max="9472" width="8.85546875" style="16"/>
    <col min="9473" max="9473" width="31.5703125" style="16" customWidth="1"/>
    <col min="9474" max="9474" width="9.28515625" style="16" bestFit="1" customWidth="1"/>
    <col min="9475" max="9477" width="8.85546875" style="16"/>
    <col min="9478" max="9478" width="8" style="16" customWidth="1"/>
    <col min="9479" max="9479" width="6.5703125" style="16" customWidth="1"/>
    <col min="9480" max="9481" width="8.85546875" style="16"/>
    <col min="9482" max="9483" width="7.85546875" style="16" customWidth="1"/>
    <col min="9484" max="9728" width="8.85546875" style="16"/>
    <col min="9729" max="9729" width="31.5703125" style="16" customWidth="1"/>
    <col min="9730" max="9730" width="9.28515625" style="16" bestFit="1" customWidth="1"/>
    <col min="9731" max="9733" width="8.85546875" style="16"/>
    <col min="9734" max="9734" width="8" style="16" customWidth="1"/>
    <col min="9735" max="9735" width="6.5703125" style="16" customWidth="1"/>
    <col min="9736" max="9737" width="8.85546875" style="16"/>
    <col min="9738" max="9739" width="7.85546875" style="16" customWidth="1"/>
    <col min="9740" max="9984" width="8.85546875" style="16"/>
    <col min="9985" max="9985" width="31.5703125" style="16" customWidth="1"/>
    <col min="9986" max="9986" width="9.28515625" style="16" bestFit="1" customWidth="1"/>
    <col min="9987" max="9989" width="8.85546875" style="16"/>
    <col min="9990" max="9990" width="8" style="16" customWidth="1"/>
    <col min="9991" max="9991" width="6.5703125" style="16" customWidth="1"/>
    <col min="9992" max="9993" width="8.85546875" style="16"/>
    <col min="9994" max="9995" width="7.85546875" style="16" customWidth="1"/>
    <col min="9996" max="10240" width="8.85546875" style="16"/>
    <col min="10241" max="10241" width="31.5703125" style="16" customWidth="1"/>
    <col min="10242" max="10242" width="9.28515625" style="16" bestFit="1" customWidth="1"/>
    <col min="10243" max="10245" width="8.85546875" style="16"/>
    <col min="10246" max="10246" width="8" style="16" customWidth="1"/>
    <col min="10247" max="10247" width="6.5703125" style="16" customWidth="1"/>
    <col min="10248" max="10249" width="8.85546875" style="16"/>
    <col min="10250" max="10251" width="7.85546875" style="16" customWidth="1"/>
    <col min="10252" max="10496" width="8.85546875" style="16"/>
    <col min="10497" max="10497" width="31.5703125" style="16" customWidth="1"/>
    <col min="10498" max="10498" width="9.28515625" style="16" bestFit="1" customWidth="1"/>
    <col min="10499" max="10501" width="8.85546875" style="16"/>
    <col min="10502" max="10502" width="8" style="16" customWidth="1"/>
    <col min="10503" max="10503" width="6.5703125" style="16" customWidth="1"/>
    <col min="10504" max="10505" width="8.85546875" style="16"/>
    <col min="10506" max="10507" width="7.85546875" style="16" customWidth="1"/>
    <col min="10508" max="10752" width="8.85546875" style="16"/>
    <col min="10753" max="10753" width="31.5703125" style="16" customWidth="1"/>
    <col min="10754" max="10754" width="9.28515625" style="16" bestFit="1" customWidth="1"/>
    <col min="10755" max="10757" width="8.85546875" style="16"/>
    <col min="10758" max="10758" width="8" style="16" customWidth="1"/>
    <col min="10759" max="10759" width="6.5703125" style="16" customWidth="1"/>
    <col min="10760" max="10761" width="8.85546875" style="16"/>
    <col min="10762" max="10763" width="7.85546875" style="16" customWidth="1"/>
    <col min="10764" max="11008" width="8.85546875" style="16"/>
    <col min="11009" max="11009" width="31.5703125" style="16" customWidth="1"/>
    <col min="11010" max="11010" width="9.28515625" style="16" bestFit="1" customWidth="1"/>
    <col min="11011" max="11013" width="8.85546875" style="16"/>
    <col min="11014" max="11014" width="8" style="16" customWidth="1"/>
    <col min="11015" max="11015" width="6.5703125" style="16" customWidth="1"/>
    <col min="11016" max="11017" width="8.85546875" style="16"/>
    <col min="11018" max="11019" width="7.85546875" style="16" customWidth="1"/>
    <col min="11020" max="11264" width="8.85546875" style="16"/>
    <col min="11265" max="11265" width="31.5703125" style="16" customWidth="1"/>
    <col min="11266" max="11266" width="9.28515625" style="16" bestFit="1" customWidth="1"/>
    <col min="11267" max="11269" width="8.85546875" style="16"/>
    <col min="11270" max="11270" width="8" style="16" customWidth="1"/>
    <col min="11271" max="11271" width="6.5703125" style="16" customWidth="1"/>
    <col min="11272" max="11273" width="8.85546875" style="16"/>
    <col min="11274" max="11275" width="7.85546875" style="16" customWidth="1"/>
    <col min="11276" max="11520" width="8.85546875" style="16"/>
    <col min="11521" max="11521" width="31.5703125" style="16" customWidth="1"/>
    <col min="11522" max="11522" width="9.28515625" style="16" bestFit="1" customWidth="1"/>
    <col min="11523" max="11525" width="8.85546875" style="16"/>
    <col min="11526" max="11526" width="8" style="16" customWidth="1"/>
    <col min="11527" max="11527" width="6.5703125" style="16" customWidth="1"/>
    <col min="11528" max="11529" width="8.85546875" style="16"/>
    <col min="11530" max="11531" width="7.85546875" style="16" customWidth="1"/>
    <col min="11532" max="11776" width="8.85546875" style="16"/>
    <col min="11777" max="11777" width="31.5703125" style="16" customWidth="1"/>
    <col min="11778" max="11778" width="9.28515625" style="16" bestFit="1" customWidth="1"/>
    <col min="11779" max="11781" width="8.85546875" style="16"/>
    <col min="11782" max="11782" width="8" style="16" customWidth="1"/>
    <col min="11783" max="11783" width="6.5703125" style="16" customWidth="1"/>
    <col min="11784" max="11785" width="8.85546875" style="16"/>
    <col min="11786" max="11787" width="7.85546875" style="16" customWidth="1"/>
    <col min="11788" max="12032" width="8.85546875" style="16"/>
    <col min="12033" max="12033" width="31.5703125" style="16" customWidth="1"/>
    <col min="12034" max="12034" width="9.28515625" style="16" bestFit="1" customWidth="1"/>
    <col min="12035" max="12037" width="8.85546875" style="16"/>
    <col min="12038" max="12038" width="8" style="16" customWidth="1"/>
    <col min="12039" max="12039" width="6.5703125" style="16" customWidth="1"/>
    <col min="12040" max="12041" width="8.85546875" style="16"/>
    <col min="12042" max="12043" width="7.85546875" style="16" customWidth="1"/>
    <col min="12044" max="12288" width="8.85546875" style="16"/>
    <col min="12289" max="12289" width="31.5703125" style="16" customWidth="1"/>
    <col min="12290" max="12290" width="9.28515625" style="16" bestFit="1" customWidth="1"/>
    <col min="12291" max="12293" width="8.85546875" style="16"/>
    <col min="12294" max="12294" width="8" style="16" customWidth="1"/>
    <col min="12295" max="12295" width="6.5703125" style="16" customWidth="1"/>
    <col min="12296" max="12297" width="8.85546875" style="16"/>
    <col min="12298" max="12299" width="7.85546875" style="16" customWidth="1"/>
    <col min="12300" max="12544" width="8.85546875" style="16"/>
    <col min="12545" max="12545" width="31.5703125" style="16" customWidth="1"/>
    <col min="12546" max="12546" width="9.28515625" style="16" bestFit="1" customWidth="1"/>
    <col min="12547" max="12549" width="8.85546875" style="16"/>
    <col min="12550" max="12550" width="8" style="16" customWidth="1"/>
    <col min="12551" max="12551" width="6.5703125" style="16" customWidth="1"/>
    <col min="12552" max="12553" width="8.85546875" style="16"/>
    <col min="12554" max="12555" width="7.85546875" style="16" customWidth="1"/>
    <col min="12556" max="12800" width="8.85546875" style="16"/>
    <col min="12801" max="12801" width="31.5703125" style="16" customWidth="1"/>
    <col min="12802" max="12802" width="9.28515625" style="16" bestFit="1" customWidth="1"/>
    <col min="12803" max="12805" width="8.85546875" style="16"/>
    <col min="12806" max="12806" width="8" style="16" customWidth="1"/>
    <col min="12807" max="12807" width="6.5703125" style="16" customWidth="1"/>
    <col min="12808" max="12809" width="8.85546875" style="16"/>
    <col min="12810" max="12811" width="7.85546875" style="16" customWidth="1"/>
    <col min="12812" max="13056" width="8.85546875" style="16"/>
    <col min="13057" max="13057" width="31.5703125" style="16" customWidth="1"/>
    <col min="13058" max="13058" width="9.28515625" style="16" bestFit="1" customWidth="1"/>
    <col min="13059" max="13061" width="8.85546875" style="16"/>
    <col min="13062" max="13062" width="8" style="16" customWidth="1"/>
    <col min="13063" max="13063" width="6.5703125" style="16" customWidth="1"/>
    <col min="13064" max="13065" width="8.85546875" style="16"/>
    <col min="13066" max="13067" width="7.85546875" style="16" customWidth="1"/>
    <col min="13068" max="13312" width="8.85546875" style="16"/>
    <col min="13313" max="13313" width="31.5703125" style="16" customWidth="1"/>
    <col min="13314" max="13314" width="9.28515625" style="16" bestFit="1" customWidth="1"/>
    <col min="13315" max="13317" width="8.85546875" style="16"/>
    <col min="13318" max="13318" width="8" style="16" customWidth="1"/>
    <col min="13319" max="13319" width="6.5703125" style="16" customWidth="1"/>
    <col min="13320" max="13321" width="8.85546875" style="16"/>
    <col min="13322" max="13323" width="7.85546875" style="16" customWidth="1"/>
    <col min="13324" max="13568" width="8.85546875" style="16"/>
    <col min="13569" max="13569" width="31.5703125" style="16" customWidth="1"/>
    <col min="13570" max="13570" width="9.28515625" style="16" bestFit="1" customWidth="1"/>
    <col min="13571" max="13573" width="8.85546875" style="16"/>
    <col min="13574" max="13574" width="8" style="16" customWidth="1"/>
    <col min="13575" max="13575" width="6.5703125" style="16" customWidth="1"/>
    <col min="13576" max="13577" width="8.85546875" style="16"/>
    <col min="13578" max="13579" width="7.85546875" style="16" customWidth="1"/>
    <col min="13580" max="13824" width="8.85546875" style="16"/>
    <col min="13825" max="13825" width="31.5703125" style="16" customWidth="1"/>
    <col min="13826" max="13826" width="9.28515625" style="16" bestFit="1" customWidth="1"/>
    <col min="13827" max="13829" width="8.85546875" style="16"/>
    <col min="13830" max="13830" width="8" style="16" customWidth="1"/>
    <col min="13831" max="13831" width="6.5703125" style="16" customWidth="1"/>
    <col min="13832" max="13833" width="8.85546875" style="16"/>
    <col min="13834" max="13835" width="7.85546875" style="16" customWidth="1"/>
    <col min="13836" max="14080" width="8.85546875" style="16"/>
    <col min="14081" max="14081" width="31.5703125" style="16" customWidth="1"/>
    <col min="14082" max="14082" width="9.28515625" style="16" bestFit="1" customWidth="1"/>
    <col min="14083" max="14085" width="8.85546875" style="16"/>
    <col min="14086" max="14086" width="8" style="16" customWidth="1"/>
    <col min="14087" max="14087" width="6.5703125" style="16" customWidth="1"/>
    <col min="14088" max="14089" width="8.85546875" style="16"/>
    <col min="14090" max="14091" width="7.85546875" style="16" customWidth="1"/>
    <col min="14092" max="14336" width="8.85546875" style="16"/>
    <col min="14337" max="14337" width="31.5703125" style="16" customWidth="1"/>
    <col min="14338" max="14338" width="9.28515625" style="16" bestFit="1" customWidth="1"/>
    <col min="14339" max="14341" width="8.85546875" style="16"/>
    <col min="14342" max="14342" width="8" style="16" customWidth="1"/>
    <col min="14343" max="14343" width="6.5703125" style="16" customWidth="1"/>
    <col min="14344" max="14345" width="8.85546875" style="16"/>
    <col min="14346" max="14347" width="7.85546875" style="16" customWidth="1"/>
    <col min="14348" max="14592" width="8.85546875" style="16"/>
    <col min="14593" max="14593" width="31.5703125" style="16" customWidth="1"/>
    <col min="14594" max="14594" width="9.28515625" style="16" bestFit="1" customWidth="1"/>
    <col min="14595" max="14597" width="8.85546875" style="16"/>
    <col min="14598" max="14598" width="8" style="16" customWidth="1"/>
    <col min="14599" max="14599" width="6.5703125" style="16" customWidth="1"/>
    <col min="14600" max="14601" width="8.85546875" style="16"/>
    <col min="14602" max="14603" width="7.85546875" style="16" customWidth="1"/>
    <col min="14604" max="14848" width="8.85546875" style="16"/>
    <col min="14849" max="14849" width="31.5703125" style="16" customWidth="1"/>
    <col min="14850" max="14850" width="9.28515625" style="16" bestFit="1" customWidth="1"/>
    <col min="14851" max="14853" width="8.85546875" style="16"/>
    <col min="14854" max="14854" width="8" style="16" customWidth="1"/>
    <col min="14855" max="14855" width="6.5703125" style="16" customWidth="1"/>
    <col min="14856" max="14857" width="8.85546875" style="16"/>
    <col min="14858" max="14859" width="7.85546875" style="16" customWidth="1"/>
    <col min="14860" max="15104" width="8.85546875" style="16"/>
    <col min="15105" max="15105" width="31.5703125" style="16" customWidth="1"/>
    <col min="15106" max="15106" width="9.28515625" style="16" bestFit="1" customWidth="1"/>
    <col min="15107" max="15109" width="8.85546875" style="16"/>
    <col min="15110" max="15110" width="8" style="16" customWidth="1"/>
    <col min="15111" max="15111" width="6.5703125" style="16" customWidth="1"/>
    <col min="15112" max="15113" width="8.85546875" style="16"/>
    <col min="15114" max="15115" width="7.85546875" style="16" customWidth="1"/>
    <col min="15116" max="15360" width="8.85546875" style="16"/>
    <col min="15361" max="15361" width="31.5703125" style="16" customWidth="1"/>
    <col min="15362" max="15362" width="9.28515625" style="16" bestFit="1" customWidth="1"/>
    <col min="15363" max="15365" width="8.85546875" style="16"/>
    <col min="15366" max="15366" width="8" style="16" customWidth="1"/>
    <col min="15367" max="15367" width="6.5703125" style="16" customWidth="1"/>
    <col min="15368" max="15369" width="8.85546875" style="16"/>
    <col min="15370" max="15371" width="7.85546875" style="16" customWidth="1"/>
    <col min="15372" max="15616" width="8.85546875" style="16"/>
    <col min="15617" max="15617" width="31.5703125" style="16" customWidth="1"/>
    <col min="15618" max="15618" width="9.28515625" style="16" bestFit="1" customWidth="1"/>
    <col min="15619" max="15621" width="8.85546875" style="16"/>
    <col min="15622" max="15622" width="8" style="16" customWidth="1"/>
    <col min="15623" max="15623" width="6.5703125" style="16" customWidth="1"/>
    <col min="15624" max="15625" width="8.85546875" style="16"/>
    <col min="15626" max="15627" width="7.85546875" style="16" customWidth="1"/>
    <col min="15628" max="15872" width="8.85546875" style="16"/>
    <col min="15873" max="15873" width="31.5703125" style="16" customWidth="1"/>
    <col min="15874" max="15874" width="9.28515625" style="16" bestFit="1" customWidth="1"/>
    <col min="15875" max="15877" width="8.85546875" style="16"/>
    <col min="15878" max="15878" width="8" style="16" customWidth="1"/>
    <col min="15879" max="15879" width="6.5703125" style="16" customWidth="1"/>
    <col min="15880" max="15881" width="8.85546875" style="16"/>
    <col min="15882" max="15883" width="7.85546875" style="16" customWidth="1"/>
    <col min="15884" max="16128" width="8.85546875" style="16"/>
    <col min="16129" max="16129" width="31.5703125" style="16" customWidth="1"/>
    <col min="16130" max="16130" width="9.28515625" style="16" bestFit="1" customWidth="1"/>
    <col min="16131" max="16133" width="8.85546875" style="16"/>
    <col min="16134" max="16134" width="8" style="16" customWidth="1"/>
    <col min="16135" max="16135" width="6.5703125" style="16" customWidth="1"/>
    <col min="16136" max="16137" width="8.85546875" style="16"/>
    <col min="16138" max="16139" width="7.85546875" style="16" customWidth="1"/>
    <col min="16140" max="16384" width="8.85546875" style="16"/>
  </cols>
  <sheetData>
    <row r="1" spans="1:18" s="18" customFormat="1" ht="18.75" x14ac:dyDescent="0.3">
      <c r="A1" s="88" t="s">
        <v>114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8" s="18" customFormat="1" ht="18.75" x14ac:dyDescent="0.3">
      <c r="A2" s="88" t="s">
        <v>115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8" s="18" customFormat="1" x14ac:dyDescent="0.25">
      <c r="C3" s="37">
        <f>C7-B7</f>
        <v>-34295.387192118156</v>
      </c>
      <c r="D3" s="2">
        <f>C3/B7</f>
        <v>-6.7075224812818746E-2</v>
      </c>
      <c r="E3" s="37">
        <f>E7-D7</f>
        <v>-919.40929376587883</v>
      </c>
      <c r="F3" s="2">
        <f>E3/D7</f>
        <v>-2.3077956531308449E-2</v>
      </c>
      <c r="G3" s="30">
        <f>G7-F7</f>
        <v>-9.2334645936808513E-3</v>
      </c>
      <c r="H3" s="2">
        <f>G3/F7</f>
        <v>-2.0699089012279483E-2</v>
      </c>
      <c r="I3" s="30">
        <f>I7-H7</f>
        <v>-374.84860426928208</v>
      </c>
      <c r="J3" s="2">
        <f>I3/H7</f>
        <v>-3.0693884868912584E-3</v>
      </c>
      <c r="K3" s="30">
        <f>K7-J7</f>
        <v>9.2334645936809068E-3</v>
      </c>
      <c r="L3" s="2">
        <f>K3/J7</f>
        <v>1.6669332479293961E-2</v>
      </c>
      <c r="M3" s="30">
        <f>M7-L7</f>
        <v>1093.2975369458109</v>
      </c>
      <c r="N3" s="2">
        <f>M3/L7</f>
        <v>-4.1371574486259548E-2</v>
      </c>
    </row>
    <row r="4" spans="1:18" s="18" customFormat="1" ht="45" customHeight="1" x14ac:dyDescent="0.25">
      <c r="A4" s="25"/>
      <c r="B4" s="89" t="s">
        <v>106</v>
      </c>
      <c r="C4" s="97"/>
      <c r="D4" s="89" t="s">
        <v>107</v>
      </c>
      <c r="E4" s="90"/>
      <c r="F4" s="98" t="s">
        <v>108</v>
      </c>
      <c r="G4" s="98"/>
      <c r="H4" s="89" t="s">
        <v>109</v>
      </c>
      <c r="I4" s="90"/>
      <c r="J4" s="98" t="s">
        <v>110</v>
      </c>
      <c r="K4" s="98"/>
      <c r="L4" s="89" t="s">
        <v>111</v>
      </c>
      <c r="M4" s="90"/>
    </row>
    <row r="5" spans="1:18" x14ac:dyDescent="0.25">
      <c r="A5" s="19"/>
      <c r="B5" s="13">
        <v>2007</v>
      </c>
      <c r="C5" s="14">
        <v>2012</v>
      </c>
      <c r="D5" s="13">
        <v>2007</v>
      </c>
      <c r="E5" s="14">
        <v>2012</v>
      </c>
      <c r="F5" s="13">
        <v>2007</v>
      </c>
      <c r="G5" s="14">
        <v>2012</v>
      </c>
      <c r="H5" s="13">
        <v>2007</v>
      </c>
      <c r="I5" s="14">
        <v>2012</v>
      </c>
      <c r="J5" s="13">
        <v>2007</v>
      </c>
      <c r="K5" s="14">
        <v>2012</v>
      </c>
      <c r="L5" s="13">
        <v>2007</v>
      </c>
      <c r="M5" s="14">
        <v>2012</v>
      </c>
    </row>
    <row r="6" spans="1:18" x14ac:dyDescent="0.25">
      <c r="A6" s="19"/>
      <c r="B6" s="19"/>
      <c r="C6" s="20"/>
      <c r="D6" s="19"/>
      <c r="E6" s="20"/>
      <c r="F6" s="49"/>
      <c r="G6" s="52"/>
      <c r="H6" s="19"/>
      <c r="I6" s="20"/>
      <c r="J6" s="49"/>
      <c r="K6" s="52"/>
      <c r="L6" s="19"/>
      <c r="M6" s="20"/>
    </row>
    <row r="7" spans="1:18" s="11" customFormat="1" x14ac:dyDescent="0.25">
      <c r="A7" s="8" t="s">
        <v>53</v>
      </c>
      <c r="B7" s="21">
        <f>'4A'!B7*'4A'!$B$57</f>
        <v>511297.38719211816</v>
      </c>
      <c r="C7" s="22">
        <f>'4A'!C7</f>
        <v>477002</v>
      </c>
      <c r="D7" s="21">
        <f>'4A'!D7*'4A'!$B$57</f>
        <v>39839.285272878151</v>
      </c>
      <c r="E7" s="22">
        <f>'4A'!E7</f>
        <v>38919.875979112272</v>
      </c>
      <c r="F7" s="43">
        <f>IF(A7="","",('4A'!F7/('4A'!F7+'4A'!J7)))</f>
        <v>0.44608072307932056</v>
      </c>
      <c r="G7" s="46">
        <f>IF(A7="","",('4A'!G7/('4A'!G7+'4A'!K7)))</f>
        <v>0.43684725848563971</v>
      </c>
      <c r="H7" s="21">
        <f>'4A'!H7*'4A'!$B$57</f>
        <v>122124.84860426928</v>
      </c>
      <c r="I7" s="22">
        <f>'4A'!I7</f>
        <v>121750</v>
      </c>
      <c r="J7" s="43">
        <f>IF(A7="","",('4A'!J7/('4A'!F7+'4A'!J7)))</f>
        <v>0.55391927692067944</v>
      </c>
      <c r="K7" s="46">
        <f>IF(A7="","",('4A'!K7/('4A'!G7+'4A'!K7)))</f>
        <v>0.56315274151436034</v>
      </c>
      <c r="L7" s="21">
        <f>'4A'!L7*'4A'!$B$57</f>
        <v>-26426.297536945811</v>
      </c>
      <c r="M7" s="22">
        <f>'4A'!M7</f>
        <v>-25333</v>
      </c>
    </row>
    <row r="8" spans="1:18" x14ac:dyDescent="0.25">
      <c r="A8" s="7"/>
      <c r="B8" s="23"/>
      <c r="C8" s="24"/>
      <c r="D8" s="23"/>
      <c r="E8" s="24"/>
      <c r="F8" s="50" t="str">
        <f>IF(A8="","",('4A'!F8/('4A'!F8+'4A'!J8)))</f>
        <v/>
      </c>
      <c r="G8" s="47" t="str">
        <f>IF(A8="","",('4A'!G8/('4A'!G8+'4A'!K8)))</f>
        <v/>
      </c>
      <c r="H8" s="23"/>
      <c r="I8" s="24"/>
      <c r="J8" s="50" t="str">
        <f>IF(A8="","",('4A'!J8/('4A'!F8+'4A'!J8)))</f>
        <v/>
      </c>
      <c r="K8" s="47" t="str">
        <f>IF(A8="","",('4A'!K8/('4A'!G8+'4A'!K8)))</f>
        <v/>
      </c>
      <c r="L8" s="23"/>
      <c r="M8" s="24"/>
    </row>
    <row r="9" spans="1:18" s="11" customFormat="1" x14ac:dyDescent="0.25">
      <c r="A9" s="8" t="s">
        <v>52</v>
      </c>
      <c r="B9" s="21">
        <f>'4A'!B9*'4A'!$B$57</f>
        <v>38711.001642036121</v>
      </c>
      <c r="C9" s="22">
        <f>'4A'!C9</f>
        <v>52105</v>
      </c>
      <c r="D9" s="21">
        <f>'4A'!D9*'4A'!$B$57</f>
        <v>11677.526890508634</v>
      </c>
      <c r="E9" s="22">
        <f>'4A'!E9</f>
        <v>17438.085676037485</v>
      </c>
      <c r="F9" s="43">
        <f>IF(A9="","",('4A'!F9/('4A'!F9+'4A'!J9)))</f>
        <v>0.36500754147812969</v>
      </c>
      <c r="G9" s="46">
        <f>IF(A9="","",('4A'!G9/('4A'!G9+'4A'!K9)))</f>
        <v>0.32597054886211513</v>
      </c>
      <c r="H9" s="21">
        <f>'4A'!H9*'4A'!$B$57</f>
        <v>80720.208265548441</v>
      </c>
      <c r="I9" s="22">
        <f>'4A'!I9</f>
        <v>103250.81006160165</v>
      </c>
      <c r="J9" s="43">
        <f>IF(A9="","",('4A'!J9/('4A'!F9+'4A'!J9)))</f>
        <v>0.63499245852187025</v>
      </c>
      <c r="K9" s="46">
        <f>IF(A9="","",('4A'!K9/('4A'!G9+'4A'!K9)))</f>
        <v>0.67402945113788493</v>
      </c>
      <c r="L9" s="21">
        <f>'4A'!L9*'4A'!$B$57</f>
        <v>-28009.990544056098</v>
      </c>
      <c r="M9" s="22">
        <f>'4A'!M9</f>
        <v>-24062.430486593843</v>
      </c>
      <c r="O9" s="11">
        <v>320654</v>
      </c>
      <c r="P9" s="11">
        <v>529623</v>
      </c>
      <c r="Q9" s="11">
        <f>O9/F9</f>
        <v>878485.95867768605</v>
      </c>
    </row>
    <row r="10" spans="1:18" x14ac:dyDescent="0.25">
      <c r="A10" s="7"/>
      <c r="B10" s="23"/>
      <c r="C10" s="24"/>
      <c r="D10" s="23"/>
      <c r="E10" s="24"/>
      <c r="F10" s="50" t="str">
        <f>IF(A10="","",('4A'!F10/('4A'!F10+'4A'!J10)))</f>
        <v/>
      </c>
      <c r="G10" s="47" t="str">
        <f>IF(A10="","",('4A'!G10/('4A'!G10+'4A'!K10)))</f>
        <v/>
      </c>
      <c r="H10" s="23"/>
      <c r="I10" s="24"/>
      <c r="J10" s="50" t="str">
        <f>IF(A10="","",('4A'!J10/('4A'!F10+'4A'!J10)))</f>
        <v/>
      </c>
      <c r="K10" s="47" t="str">
        <f>IF(A10="","",('4A'!K10/('4A'!G10+'4A'!K10)))</f>
        <v/>
      </c>
      <c r="L10" s="23"/>
      <c r="M10" s="24"/>
    </row>
    <row r="11" spans="1:18" x14ac:dyDescent="0.25">
      <c r="A11" s="7" t="s">
        <v>61</v>
      </c>
      <c r="B11" s="23">
        <f>'4A'!B11*'4A'!$B$57</f>
        <v>1424.5648604269293</v>
      </c>
      <c r="C11" s="24">
        <f>'4A'!C11</f>
        <v>3828</v>
      </c>
      <c r="D11" s="23">
        <f>'4A'!D11*'4A'!$B$57</f>
        <v>3778.6866324321732</v>
      </c>
      <c r="E11" s="24">
        <f>'4A'!E11</f>
        <v>10047.244094488189</v>
      </c>
      <c r="F11" s="50">
        <f>IF(A11="","",('4A'!F11/('4A'!F11+'4A'!J11)))</f>
        <v>0.44031830238726788</v>
      </c>
      <c r="G11" s="47">
        <f>IF(A11="","",('4A'!G11/('4A'!G11+'4A'!K11)))</f>
        <v>0.32020997375328086</v>
      </c>
      <c r="H11" s="23">
        <f>'4A'!H11*'4A'!$B$57</f>
        <v>49753.237438423639</v>
      </c>
      <c r="I11" s="24">
        <f>'4A'!I11</f>
        <v>85346</v>
      </c>
      <c r="J11" s="50">
        <f>IF(A11="","",('4A'!J11/('4A'!F11+'4A'!J11)))</f>
        <v>0.55968169761273212</v>
      </c>
      <c r="K11" s="47">
        <f>IF(A11="","",('4A'!K11/('4A'!G11+'4A'!K11)))</f>
        <v>0.67979002624671914</v>
      </c>
      <c r="L11" s="23">
        <f>'4A'!L11*'4A'!$B$57</f>
        <v>-32393.366174055827</v>
      </c>
      <c r="M11" s="24">
        <f>'4A'!M11</f>
        <v>-25423</v>
      </c>
      <c r="O11" s="16">
        <v>40164</v>
      </c>
      <c r="P11" s="16">
        <v>85346</v>
      </c>
      <c r="Q11" s="31">
        <f>B11/F11</f>
        <v>3235.30694205393</v>
      </c>
      <c r="R11" s="31">
        <f>AVERAGE(H11:H15)</f>
        <v>79442.160131362878</v>
      </c>
    </row>
    <row r="12" spans="1:18" x14ac:dyDescent="0.25">
      <c r="A12" s="7" t="s">
        <v>62</v>
      </c>
      <c r="B12" s="23">
        <f>'4A'!B12*'4A'!$B$57</f>
        <v>11610.822988505746</v>
      </c>
      <c r="C12" s="24">
        <f>'4A'!C12</f>
        <v>17265</v>
      </c>
      <c r="D12" s="23">
        <f>'4A'!D12*'4A'!$B$57</f>
        <v>15460.4833402207</v>
      </c>
      <c r="E12" s="24">
        <f>'4A'!E12</f>
        <v>26976.5625</v>
      </c>
      <c r="F12" s="50">
        <f>IF(A12="","",('4A'!F12/('4A'!F12+'4A'!J12)))</f>
        <v>0.37949400798934751</v>
      </c>
      <c r="G12" s="47">
        <f>IF(A12="","",('4A'!G12/('4A'!G12+'4A'!K12)))</f>
        <v>0.3203125</v>
      </c>
      <c r="H12" s="23">
        <f>'4A'!H12*'4A'!$B$57</f>
        <v>84092.683087027908</v>
      </c>
      <c r="I12" s="24">
        <f>'4A'!I12</f>
        <v>144007</v>
      </c>
      <c r="J12" s="50">
        <f>IF(A12="","",('4A'!J12/('4A'!F12+'4A'!J12)))</f>
        <v>0.62050599201065249</v>
      </c>
      <c r="K12" s="47">
        <f>IF(A12="","",('4A'!K12/('4A'!G12+'4A'!K12)))</f>
        <v>0.6796875</v>
      </c>
      <c r="L12" s="23">
        <f>'4A'!L12*'4A'!$B$57</f>
        <v>-26515.487684729062</v>
      </c>
      <c r="M12" s="24">
        <f>'4A'!M12</f>
        <v>-28176</v>
      </c>
      <c r="O12" s="16">
        <v>67885</v>
      </c>
      <c r="P12" s="16">
        <v>144007</v>
      </c>
    </row>
    <row r="13" spans="1:18" x14ac:dyDescent="0.25">
      <c r="A13" s="7" t="s">
        <v>63</v>
      </c>
      <c r="B13" s="23">
        <f>'4A'!B13*'4A'!$B$57</f>
        <v>19977.35435139573</v>
      </c>
      <c r="C13" s="24">
        <f>'4A'!C13</f>
        <v>23881</v>
      </c>
      <c r="D13" s="23">
        <f>'4A'!D13*'4A'!$B$57</f>
        <v>17401.876612714048</v>
      </c>
      <c r="E13" s="24">
        <f>'4A'!E13</f>
        <v>21869.047619047622</v>
      </c>
      <c r="F13" s="50">
        <f>IF(A13="","",('4A'!F13/('4A'!F13+'4A'!J13)))</f>
        <v>0.37456445993031356</v>
      </c>
      <c r="G13" s="47">
        <f>IF(A13="","",('4A'!G13/('4A'!G13+'4A'!K13)))</f>
        <v>0.35073260073260071</v>
      </c>
      <c r="H13" s="23">
        <f>'4A'!H13*'4A'!$B$57</f>
        <v>83519.140886699504</v>
      </c>
      <c r="I13" s="24">
        <f>'4A'!I13</f>
        <v>95499</v>
      </c>
      <c r="J13" s="50">
        <f>IF(A13="","",('4A'!J13/('4A'!F13+'4A'!J13)))</f>
        <v>0.62543554006968638</v>
      </c>
      <c r="K13" s="47">
        <f>IF(A13="","",('4A'!K13/('4A'!G13+'4A'!K13)))</f>
        <v>0.64926739926739929</v>
      </c>
      <c r="L13" s="23">
        <f>'4A'!L13*'4A'!$B$57</f>
        <v>-22194.720525451557</v>
      </c>
      <c r="M13" s="24">
        <f>'4A'!M13</f>
        <v>-17906</v>
      </c>
      <c r="O13" s="16">
        <v>67422</v>
      </c>
      <c r="P13" s="16">
        <v>95499</v>
      </c>
    </row>
    <row r="14" spans="1:18" x14ac:dyDescent="0.25">
      <c r="A14" s="7" t="s">
        <v>64</v>
      </c>
      <c r="B14" s="23">
        <f>'4A'!B14*'4A'!$B$57</f>
        <v>8962.3711001642023</v>
      </c>
      <c r="C14" s="24">
        <f>'4A'!C14</f>
        <v>3108</v>
      </c>
      <c r="D14" s="23">
        <f>'4A'!D14*'4A'!$B$57</f>
        <v>12730.640767278697</v>
      </c>
      <c r="E14" s="24">
        <f>'4A'!E14</f>
        <v>5340.2061855670099</v>
      </c>
      <c r="F14" s="50">
        <f>IF(A14="","",('4A'!F14/('4A'!F14+'4A'!J14)))</f>
        <v>0.359375</v>
      </c>
      <c r="G14" s="47">
        <f>IF(A14="","",('4A'!G14/('4A'!G14+'4A'!K14)))</f>
        <v>0.31786941580756012</v>
      </c>
      <c r="H14" s="23">
        <f>'4A'!H14*'4A'!$B$57</f>
        <v>89629.904761904749</v>
      </c>
      <c r="I14" s="24">
        <f>'4A'!I14</f>
        <v>74336</v>
      </c>
      <c r="J14" s="50">
        <f>IF(A14="","",('4A'!J14/('4A'!F14+'4A'!J14)))</f>
        <v>0.640625</v>
      </c>
      <c r="K14" s="47">
        <f>IF(A14="","",('4A'!K14/('4A'!G14+'4A'!K14)))</f>
        <v>0.68213058419243988</v>
      </c>
      <c r="L14" s="23">
        <f>'4A'!L14*'4A'!$B$57</f>
        <v>-30407.646633825942</v>
      </c>
      <c r="M14" s="24">
        <f>'4A'!M14</f>
        <v>-26812</v>
      </c>
      <c r="O14" s="16">
        <v>72355</v>
      </c>
      <c r="P14" s="16">
        <v>74336</v>
      </c>
    </row>
    <row r="15" spans="1:18" x14ac:dyDescent="0.25">
      <c r="A15" s="7" t="s">
        <v>65</v>
      </c>
      <c r="B15" s="23">
        <f>'4A'!B15*'4A'!$B$57</f>
        <v>-3264.1116584564857</v>
      </c>
      <c r="C15" s="24">
        <f>'4A'!C15</f>
        <v>4023</v>
      </c>
      <c r="D15" s="23">
        <f>'4A'!D15*'4A'!$B$57</f>
        <v>-9743.6168909148819</v>
      </c>
      <c r="E15" s="24">
        <f>'4A'!E15</f>
        <v>13730.37542662116</v>
      </c>
      <c r="F15" s="50">
        <f>IF(A15="","",('4A'!F15/('4A'!F15+'4A'!J15)))</f>
        <v>0.22686567164179106</v>
      </c>
      <c r="G15" s="47">
        <f>IF(A15="","",('4A'!G15/('4A'!G15+'4A'!K15)))</f>
        <v>0.2696245733788396</v>
      </c>
      <c r="H15" s="23">
        <f>'4A'!H15*'4A'!$B$57</f>
        <v>90215.834482758612</v>
      </c>
      <c r="I15" s="24">
        <f>'4A'!I15</f>
        <v>130435</v>
      </c>
      <c r="J15" s="50">
        <f>IF(A15="","",('4A'!J15/('4A'!F15+'4A'!J15)))</f>
        <v>0.77313432835820894</v>
      </c>
      <c r="K15" s="47">
        <f>IF(A15="","",('4A'!K15/('4A'!G15+'4A'!K15)))</f>
        <v>0.7303754266211604</v>
      </c>
      <c r="L15" s="23">
        <f>'4A'!L15*'4A'!$B$57</f>
        <v>-39073.955993431853</v>
      </c>
      <c r="M15" s="24">
        <f>'4A'!M15</f>
        <v>-29350</v>
      </c>
      <c r="O15" s="16">
        <v>72828</v>
      </c>
      <c r="P15" s="16">
        <v>130435</v>
      </c>
    </row>
    <row r="16" spans="1:18" x14ac:dyDescent="0.25">
      <c r="A16" s="7"/>
      <c r="B16" s="23"/>
      <c r="C16" s="24"/>
      <c r="D16" s="23"/>
      <c r="E16" s="24"/>
      <c r="F16" s="50" t="str">
        <f>IF(A16="","",('4A'!F16/('4A'!F16+'4A'!J16)))</f>
        <v/>
      </c>
      <c r="G16" s="47" t="str">
        <f>IF(A16="","",('4A'!G16/('4A'!G16+'4A'!K16)))</f>
        <v/>
      </c>
      <c r="H16" s="23"/>
      <c r="I16" s="24"/>
      <c r="J16" s="50" t="str">
        <f>IF(A16="","",('4A'!J16/('4A'!F16+'4A'!J16)))</f>
        <v/>
      </c>
      <c r="K16" s="47" t="str">
        <f>IF(A16="","",('4A'!K16/('4A'!G16+'4A'!K16)))</f>
        <v/>
      </c>
      <c r="L16" s="23"/>
      <c r="M16" s="24"/>
    </row>
    <row r="17" spans="1:16" s="11" customFormat="1" x14ac:dyDescent="0.25">
      <c r="A17" s="8" t="s">
        <v>42</v>
      </c>
      <c r="B17" s="21">
        <f>'4A'!B17*'4A'!$B$57</f>
        <v>35357.699835796382</v>
      </c>
      <c r="C17" s="22">
        <f>'4A'!C17</f>
        <v>33790</v>
      </c>
      <c r="D17" s="21">
        <f>'4A'!D17*'4A'!$B$57</f>
        <v>14868.67108317762</v>
      </c>
      <c r="E17" s="22">
        <f>'4A'!E17</f>
        <v>15394.077448747152</v>
      </c>
      <c r="F17" s="43">
        <f>IF(A17="","",('4A'!F17/('4A'!F17+'4A'!J17)))</f>
        <v>0.34272497897392767</v>
      </c>
      <c r="G17" s="46">
        <f>IF(A17="","",('4A'!G17/('4A'!G17+'4A'!K17)))</f>
        <v>0.35216400911161733</v>
      </c>
      <c r="H17" s="21">
        <f>'4A'!H17*'4A'!$B$57</f>
        <v>94991.637069318094</v>
      </c>
      <c r="I17" s="22">
        <f>'4A'!I17</f>
        <v>88406.46571798189</v>
      </c>
      <c r="J17" s="43">
        <f>IF(A17="","",('4A'!J17/('4A'!F17+'4A'!J17)))</f>
        <v>0.65727502102607238</v>
      </c>
      <c r="K17" s="46">
        <f>IF(A17="","",('4A'!K17/('4A'!G17+'4A'!K17)))</f>
        <v>0.64783599088838273</v>
      </c>
      <c r="L17" s="21">
        <f>'4A'!L17*'4A'!$B$57</f>
        <v>-26910.327815125427</v>
      </c>
      <c r="M17" s="22">
        <f>'4A'!M17</f>
        <v>-24296.130801687763</v>
      </c>
      <c r="O17" s="11">
        <v>213158</v>
      </c>
      <c r="P17" s="11">
        <v>244277</v>
      </c>
    </row>
    <row r="18" spans="1:16" x14ac:dyDescent="0.25">
      <c r="A18" s="7"/>
      <c r="B18" s="23"/>
      <c r="C18" s="24"/>
      <c r="D18" s="23"/>
      <c r="E18" s="24"/>
      <c r="F18" s="50" t="str">
        <f>IF(A18="","",('4A'!F18/('4A'!F18+'4A'!J18)))</f>
        <v/>
      </c>
      <c r="G18" s="47" t="str">
        <f>IF(A18="","",('4A'!G18/('4A'!G18+'4A'!K18)))</f>
        <v/>
      </c>
      <c r="H18" s="23"/>
      <c r="I18" s="24"/>
      <c r="J18" s="50" t="str">
        <f>IF(A18="","",('4A'!J18/('4A'!F18+'4A'!J18)))</f>
        <v/>
      </c>
      <c r="K18" s="47" t="str">
        <f>IF(A18="","",('4A'!K18/('4A'!G18+'4A'!K18)))</f>
        <v/>
      </c>
      <c r="L18" s="23"/>
      <c r="M18" s="24"/>
    </row>
    <row r="19" spans="1:16" x14ac:dyDescent="0.25">
      <c r="A19" s="7" t="s">
        <v>66</v>
      </c>
      <c r="B19" s="23">
        <f>'4A'!B19*'4A'!$B$57</f>
        <v>29168.894581280783</v>
      </c>
      <c r="C19" s="24">
        <f>'4A'!C19</f>
        <v>28226</v>
      </c>
      <c r="D19" s="23">
        <f>'4A'!D19*'4A'!$B$57</f>
        <v>20228.082233897909</v>
      </c>
      <c r="E19" s="24">
        <f>'4A'!E19</f>
        <v>21579.510703363914</v>
      </c>
      <c r="F19" s="50">
        <f>IF(A19="","",('4A'!F19/('4A'!F19+'4A'!J19)))</f>
        <v>0.3564493758668516</v>
      </c>
      <c r="G19" s="47">
        <f>IF(A19="","",('4A'!G19/('4A'!G19+'4A'!K19)))</f>
        <v>0.36085626911314983</v>
      </c>
      <c r="H19" s="23">
        <f>'4A'!H19*'4A'!$B$57</f>
        <v>99364.018390804587</v>
      </c>
      <c r="I19" s="24">
        <f>'4A'!I19</f>
        <v>97693</v>
      </c>
      <c r="J19" s="50">
        <f>IF(A19="","",('4A'!J19/('4A'!F19+'4A'!J19)))</f>
        <v>0.64355062413314845</v>
      </c>
      <c r="K19" s="47">
        <f>IF(A19="","",('4A'!K19/('4A'!G19+'4A'!K19)))</f>
        <v>0.63914373088685017</v>
      </c>
      <c r="L19" s="23">
        <f>'4A'!L19*'4A'!$B$57</f>
        <v>-23604.420361247943</v>
      </c>
      <c r="M19" s="24">
        <f>'4A'!M19</f>
        <v>-21394</v>
      </c>
      <c r="O19" s="16">
        <v>80213</v>
      </c>
      <c r="P19" s="16">
        <v>97693</v>
      </c>
    </row>
    <row r="20" spans="1:16" x14ac:dyDescent="0.25">
      <c r="A20" s="7" t="s">
        <v>67</v>
      </c>
      <c r="B20" s="23">
        <f>'4A'!B20*'4A'!$B$57</f>
        <v>6229.684072249589</v>
      </c>
      <c r="C20" s="24">
        <f>'4A'!C20</f>
        <v>1399</v>
      </c>
      <c r="D20" s="23">
        <f>'4A'!D20*'4A'!$B$57</f>
        <v>11104.606189393206</v>
      </c>
      <c r="E20" s="24">
        <f>'4A'!E20</f>
        <v>2590.7407407407404</v>
      </c>
      <c r="F20" s="50">
        <f>IF(A20="","",('4A'!F20/('4A'!F20+'4A'!J20)))</f>
        <v>0.32442067736185382</v>
      </c>
      <c r="G20" s="47">
        <f>IF(A20="","",('4A'!G20/('4A'!G20+'4A'!K20)))</f>
        <v>0.32962962962962961</v>
      </c>
      <c r="H20" s="23">
        <f>'4A'!H20*'4A'!$B$57</f>
        <v>107102.50246305417</v>
      </c>
      <c r="I20" s="24">
        <f>'4A'!I20</f>
        <v>76314</v>
      </c>
      <c r="J20" s="50">
        <f>IF(A20="","",('4A'!J20/('4A'!F20+'4A'!J20)))</f>
        <v>0.67557932263814613</v>
      </c>
      <c r="K20" s="47">
        <f>IF(A20="","",('4A'!K20/('4A'!G20+'4A'!K20)))</f>
        <v>0.67037037037037039</v>
      </c>
      <c r="L20" s="23">
        <f>'4A'!L20*'4A'!$B$57</f>
        <v>-34994.74548440065</v>
      </c>
      <c r="M20" s="24">
        <f>'4A'!M20</f>
        <v>-33661</v>
      </c>
      <c r="O20" s="16">
        <v>86460</v>
      </c>
      <c r="P20" s="16">
        <v>76314</v>
      </c>
    </row>
    <row r="21" spans="1:16" x14ac:dyDescent="0.25">
      <c r="A21" s="7" t="s">
        <v>68</v>
      </c>
      <c r="B21" s="23">
        <f>'4A'!B21*'4A'!$B$57</f>
        <v>-40.878817733990147</v>
      </c>
      <c r="C21" s="24">
        <f>'4A'!C21</f>
        <v>4165</v>
      </c>
      <c r="D21" s="23">
        <f>'4A'!D21*'4A'!$B$57</f>
        <v>-109.01018062397371</v>
      </c>
      <c r="E21" s="24">
        <f>'4A'!E21</f>
        <v>12002.881844380405</v>
      </c>
      <c r="F21" s="50">
        <f>IF(A21="","",('4A'!F21/('4A'!F21+'4A'!J21)))</f>
        <v>0.31733333333333336</v>
      </c>
      <c r="G21" s="47">
        <f>IF(A21="","",('4A'!G21/('4A'!G21+'4A'!K21)))</f>
        <v>0.35446685878962536</v>
      </c>
      <c r="H21" s="23">
        <f>'4A'!H21*'4A'!$B$57</f>
        <v>57583.389162561572</v>
      </c>
      <c r="I21" s="24">
        <f>'4A'!I21</f>
        <v>70270</v>
      </c>
      <c r="J21" s="50">
        <f>IF(A21="","",('4A'!J21/('4A'!F21+'4A'!J21)))</f>
        <v>0.68266666666666664</v>
      </c>
      <c r="K21" s="47">
        <f>IF(A21="","",('4A'!K21/('4A'!G21+'4A'!K21)))</f>
        <v>0.64553314121037464</v>
      </c>
      <c r="L21" s="23">
        <f>'4A'!L21*'4A'!$B$57</f>
        <v>-26925.514614121508</v>
      </c>
      <c r="M21" s="24">
        <f>'4A'!M21</f>
        <v>-19993</v>
      </c>
      <c r="O21" s="16">
        <v>46485</v>
      </c>
      <c r="P21" s="16">
        <v>70270</v>
      </c>
    </row>
    <row r="22" spans="1:16" x14ac:dyDescent="0.25">
      <c r="A22" s="7"/>
      <c r="B22" s="23"/>
      <c r="C22" s="24"/>
      <c r="D22" s="23"/>
      <c r="E22" s="24"/>
      <c r="F22" s="50" t="str">
        <f>IF(A22="","",('4A'!F22/('4A'!F22+'4A'!J22)))</f>
        <v/>
      </c>
      <c r="G22" s="47" t="str">
        <f>IF(A22="","",('4A'!G22/('4A'!G22+'4A'!K22)))</f>
        <v/>
      </c>
      <c r="H22" s="23"/>
      <c r="I22" s="24"/>
      <c r="J22" s="50" t="str">
        <f>IF(A22="","",('4A'!J22/('4A'!F22+'4A'!J22)))</f>
        <v/>
      </c>
      <c r="K22" s="47" t="str">
        <f>IF(A22="","",('4A'!K22/('4A'!G22+'4A'!K22)))</f>
        <v/>
      </c>
      <c r="L22" s="23"/>
      <c r="M22" s="24"/>
    </row>
    <row r="23" spans="1:16" s="11" customFormat="1" x14ac:dyDescent="0.25">
      <c r="A23" s="8" t="s">
        <v>30</v>
      </c>
      <c r="B23" s="21">
        <f>'4A'!B23*'4A'!$B$57</f>
        <v>-910.48275862068954</v>
      </c>
      <c r="C23" s="22">
        <f>'4A'!C23</f>
        <v>-4466</v>
      </c>
      <c r="D23" s="21">
        <f>'4A'!D23*'4A'!$B$57</f>
        <v>-693.43698295559</v>
      </c>
      <c r="E23" s="22">
        <f>'4A'!E23</f>
        <v>-3480.9041309431018</v>
      </c>
      <c r="F23" s="43">
        <f>IF(A23="","",('4A'!F23/('4A'!F23+'4A'!J23)))</f>
        <v>0.36862147753236862</v>
      </c>
      <c r="G23" s="46">
        <f>IF(A23="","",('4A'!G23/('4A'!G23+'4A'!K23)))</f>
        <v>0.34528448947778645</v>
      </c>
      <c r="H23" s="21">
        <f>'4A'!H23*'4A'!$B$57</f>
        <v>25451.606983403221</v>
      </c>
      <c r="I23" s="22">
        <f>'4A'!I23</f>
        <v>29246.121896162527</v>
      </c>
      <c r="J23" s="43">
        <f>IF(A23="","",('4A'!J23/('4A'!F23+'4A'!J23)))</f>
        <v>0.63137852246763138</v>
      </c>
      <c r="K23" s="46">
        <f>IF(A23="","",('4A'!K23/('4A'!G23+'4A'!K23)))</f>
        <v>0.65471551052221355</v>
      </c>
      <c r="L23" s="21">
        <f>'4A'!L23*'4A'!$B$57</f>
        <v>-15958.700737034549</v>
      </c>
      <c r="M23" s="22">
        <f>'4A'!M23</f>
        <v>-20739.876190476192</v>
      </c>
      <c r="O23" s="11">
        <v>59254</v>
      </c>
      <c r="P23" s="11">
        <v>89703</v>
      </c>
    </row>
    <row r="24" spans="1:16" x14ac:dyDescent="0.25">
      <c r="A24" s="7"/>
      <c r="B24" s="23"/>
      <c r="C24" s="24"/>
      <c r="D24" s="23"/>
      <c r="E24" s="24"/>
      <c r="F24" s="50" t="str">
        <f>IF(A24="","",('4A'!F24/('4A'!F24+'4A'!J24)))</f>
        <v/>
      </c>
      <c r="G24" s="47" t="str">
        <f>IF(A24="","",('4A'!G24/('4A'!G24+'4A'!K24)))</f>
        <v/>
      </c>
      <c r="H24" s="23"/>
      <c r="I24" s="24"/>
      <c r="J24" s="50" t="str">
        <f>IF(A24="","",('4A'!J24/('4A'!F24+'4A'!J24)))</f>
        <v/>
      </c>
      <c r="K24" s="47" t="str">
        <f>IF(A24="","",('4A'!K24/('4A'!G24+'4A'!K24)))</f>
        <v/>
      </c>
      <c r="L24" s="23"/>
      <c r="M24" s="24"/>
    </row>
    <row r="25" spans="1:16" x14ac:dyDescent="0.25">
      <c r="A25" s="7" t="s">
        <v>69</v>
      </c>
      <c r="B25" s="23">
        <f>'4A'!B25*'4A'!$B$57</f>
        <v>-1091.3405582922824</v>
      </c>
      <c r="C25" s="24">
        <f>'4A'!C25</f>
        <v>109</v>
      </c>
      <c r="D25" s="23">
        <f>'4A'!D25*'4A'!$B$57</f>
        <v>-3982.9947382930013</v>
      </c>
      <c r="E25" s="24">
        <f>'4A'!E25</f>
        <v>405.20446096654274</v>
      </c>
      <c r="F25" s="50">
        <f>IF(A25="","",('4A'!F25/('4A'!F25+'4A'!J25)))</f>
        <v>0.32116788321167883</v>
      </c>
      <c r="G25" s="47">
        <f>IF(A25="","",('4A'!G25/('4A'!G25+'4A'!K25)))</f>
        <v>0.39405204460966542</v>
      </c>
      <c r="H25" s="23">
        <f>'4A'!H25*'4A'!$B$57</f>
        <v>22021.295238095237</v>
      </c>
      <c r="I25" s="24">
        <f>'4A'!I25</f>
        <v>32670</v>
      </c>
      <c r="J25" s="50">
        <f>IF(A25="","",('4A'!J25/('4A'!F25+'4A'!J25)))</f>
        <v>0.67883211678832112</v>
      </c>
      <c r="K25" s="47">
        <f>IF(A25="","",('4A'!K25/('4A'!G25+'4A'!K25)))</f>
        <v>0.60594795539033453</v>
      </c>
      <c r="L25" s="23">
        <f>'4A'!L25*'4A'!$B$57</f>
        <v>-16284.634482758618</v>
      </c>
      <c r="M25" s="24">
        <f>'4A'!M25</f>
        <v>-20575</v>
      </c>
      <c r="O25" s="16">
        <v>17777</v>
      </c>
      <c r="P25" s="16">
        <v>32670</v>
      </c>
    </row>
    <row r="26" spans="1:16" x14ac:dyDescent="0.25">
      <c r="A26" s="7" t="s">
        <v>70</v>
      </c>
      <c r="B26" s="23">
        <f>'4A'!B26*'4A'!$B$57</f>
        <v>-1699.5678160919538</v>
      </c>
      <c r="C26" s="24">
        <f>'4A'!C26</f>
        <v>-2928</v>
      </c>
      <c r="D26" s="23">
        <f>'4A'!D26*'4A'!$B$57</f>
        <v>-4065.9517131386456</v>
      </c>
      <c r="E26" s="24">
        <f>'4A'!E26</f>
        <v>-7664.9214659685858</v>
      </c>
      <c r="F26" s="50">
        <f>IF(A26="","",('4A'!F26/('4A'!F26+'4A'!J26)))</f>
        <v>0.33732057416267941</v>
      </c>
      <c r="G26" s="47">
        <f>IF(A26="","",('4A'!G26/('4A'!G26+'4A'!K26)))</f>
        <v>0.26963350785340312</v>
      </c>
      <c r="H26" s="23">
        <f>'4A'!H26*'4A'!$B$57</f>
        <v>23869.513300492607</v>
      </c>
      <c r="I26" s="24">
        <f>'4A'!I26</f>
        <v>29410</v>
      </c>
      <c r="J26" s="50">
        <f>IF(A26="","",('4A'!J26/('4A'!F26+'4A'!J26)))</f>
        <v>0.66267942583732053</v>
      </c>
      <c r="K26" s="47">
        <f>IF(A26="","",('4A'!K26/('4A'!G26+'4A'!K26)))</f>
        <v>0.73036649214659688</v>
      </c>
      <c r="L26" s="23">
        <f>'4A'!L26*'4A'!$B$57</f>
        <v>-18286.457799671593</v>
      </c>
      <c r="M26" s="24">
        <f>'4A'!M26</f>
        <v>-21351</v>
      </c>
      <c r="O26" s="16">
        <v>19269</v>
      </c>
      <c r="P26" s="16">
        <v>29410</v>
      </c>
    </row>
    <row r="27" spans="1:16" x14ac:dyDescent="0.25">
      <c r="A27" s="7" t="s">
        <v>83</v>
      </c>
      <c r="B27" s="23">
        <f>'4A'!B27*'4A'!$B$57</f>
        <v>1880.4256157635466</v>
      </c>
      <c r="C27" s="24">
        <f>'4A'!C27</f>
        <v>-1647</v>
      </c>
      <c r="D27" s="23">
        <f>'4A'!D27*'4A'!$B$57</f>
        <v>3028.0605728881592</v>
      </c>
      <c r="E27" s="24">
        <f>'4A'!E27</f>
        <v>-2606.0126582278481</v>
      </c>
      <c r="F27" s="50">
        <f>IF(A27="","",('4A'!F27/('4A'!F27+'4A'!J27)))</f>
        <v>0.41062801932367149</v>
      </c>
      <c r="G27" s="47">
        <f>IF(A27="","",('4A'!G27/('4A'!G27+'4A'!K27)))</f>
        <v>0.370253164556962</v>
      </c>
      <c r="H27" s="23">
        <f>'4A'!H27*'4A'!$B$57</f>
        <v>27510.205582922823</v>
      </c>
      <c r="I27" s="24">
        <f>'4A'!I27</f>
        <v>27623</v>
      </c>
      <c r="J27" s="50">
        <f>IF(A27="","",('4A'!J27/('4A'!F27+'4A'!J27)))</f>
        <v>0.58937198067632846</v>
      </c>
      <c r="K27" s="47">
        <f>IF(A27="","",('4A'!K27/('4A'!G27+'4A'!K27)))</f>
        <v>0.629746835443038</v>
      </c>
      <c r="L27" s="23">
        <f>'4A'!L27*'4A'!$B$57</f>
        <v>-14031.34449917898</v>
      </c>
      <c r="M27" s="24">
        <f>'4A'!M27</f>
        <v>-20379</v>
      </c>
      <c r="O27" s="16">
        <v>22208</v>
      </c>
      <c r="P27" s="16">
        <v>27623</v>
      </c>
    </row>
    <row r="28" spans="1:16" x14ac:dyDescent="0.25">
      <c r="A28" s="7"/>
      <c r="B28" s="23"/>
      <c r="C28" s="24"/>
      <c r="D28" s="23"/>
      <c r="E28" s="24"/>
      <c r="F28" s="50" t="str">
        <f>IF(A28="","",('4A'!F28/('4A'!F28+'4A'!J28)))</f>
        <v/>
      </c>
      <c r="G28" s="47" t="str">
        <f>IF(A28="","",('4A'!G28/('4A'!G28+'4A'!K28)))</f>
        <v/>
      </c>
      <c r="H28" s="23"/>
      <c r="I28" s="24"/>
      <c r="J28" s="50" t="str">
        <f>IF(A28="","",('4A'!J28/('4A'!F28+'4A'!J28)))</f>
        <v/>
      </c>
      <c r="K28" s="47" t="str">
        <f>IF(A28="","",('4A'!K28/('4A'!G28+'4A'!K28)))</f>
        <v/>
      </c>
      <c r="L28" s="23"/>
      <c r="M28" s="24"/>
    </row>
    <row r="29" spans="1:16" s="11" customFormat="1" x14ac:dyDescent="0.25">
      <c r="A29" s="8" t="s">
        <v>15</v>
      </c>
      <c r="B29" s="21">
        <f>'4A'!B29*'4A'!$B$57</f>
        <v>35020.759277504105</v>
      </c>
      <c r="C29" s="22">
        <f>'4A'!C29</f>
        <v>35756</v>
      </c>
      <c r="D29" s="21">
        <f>'4A'!D29*'4A'!$B$57</f>
        <v>19210.509751785026</v>
      </c>
      <c r="E29" s="22">
        <f>'4A'!E29</f>
        <v>19667.766776677665</v>
      </c>
      <c r="F29" s="43">
        <f>IF(A29="","",('4A'!F29/('4A'!F29+'4A'!J29)))</f>
        <v>0.47558968732857926</v>
      </c>
      <c r="G29" s="46">
        <f>IF(A29="","",('4A'!G29/('4A'!G29+'4A'!K29)))</f>
        <v>0.42519251925192519</v>
      </c>
      <c r="H29" s="21">
        <f>'4A'!H29*'4A'!$B$57</f>
        <v>58203.063803804136</v>
      </c>
      <c r="I29" s="22">
        <f>'4A'!I29</f>
        <v>66134.416558861572</v>
      </c>
      <c r="J29" s="43">
        <f>IF(A29="","",('4A'!J29/('4A'!F29+'4A'!J29)))</f>
        <v>0.52441031267142069</v>
      </c>
      <c r="K29" s="46">
        <f>IF(A29="","",('4A'!K29/('4A'!G29+'4A'!K29)))</f>
        <v>0.57480748074807486</v>
      </c>
      <c r="L29" s="21">
        <f>'4A'!L29*'4A'!$B$57</f>
        <v>-16152.922486276286</v>
      </c>
      <c r="M29" s="22">
        <f>'4A'!M29</f>
        <v>-14704.554066985645</v>
      </c>
      <c r="O29" s="11">
        <v>114225</v>
      </c>
      <c r="P29" s="11">
        <v>153450</v>
      </c>
    </row>
    <row r="30" spans="1:16" x14ac:dyDescent="0.25">
      <c r="A30" s="7"/>
      <c r="B30" s="23"/>
      <c r="C30" s="24"/>
      <c r="D30" s="23"/>
      <c r="E30" s="24"/>
      <c r="F30" s="50" t="str">
        <f>IF(A30="","",('4A'!F30/('4A'!F30+'4A'!J30)))</f>
        <v/>
      </c>
      <c r="G30" s="47" t="str">
        <f>IF(A30="","",('4A'!G30/('4A'!G30+'4A'!K30)))</f>
        <v/>
      </c>
      <c r="H30" s="23"/>
      <c r="I30" s="24"/>
      <c r="J30" s="50" t="str">
        <f>IF(A30="","",('4A'!J30/('4A'!F30+'4A'!J30)))</f>
        <v/>
      </c>
      <c r="K30" s="47" t="str">
        <f>IF(A30="","",('4A'!K30/('4A'!G30+'4A'!K30)))</f>
        <v/>
      </c>
      <c r="L30" s="23"/>
      <c r="M30" s="24"/>
    </row>
    <row r="31" spans="1:16" x14ac:dyDescent="0.25">
      <c r="A31" s="7" t="s">
        <v>71</v>
      </c>
      <c r="B31" s="23">
        <f>'4A'!B31*'4A'!$B$57</f>
        <v>55.743842364532014</v>
      </c>
      <c r="C31" s="24">
        <f>'4A'!C31</f>
        <v>-721</v>
      </c>
      <c r="D31" s="23">
        <f>'4A'!D31*'4A'!$B$57</f>
        <v>184.58225948520536</v>
      </c>
      <c r="E31" s="24">
        <f>'4A'!E31</f>
        <v>-2477.6632302405501</v>
      </c>
      <c r="F31" s="50">
        <f>IF(A31="","",('4A'!F31/('4A'!F31+'4A'!J31)))</f>
        <v>0.40397350993377484</v>
      </c>
      <c r="G31" s="47">
        <f>IF(A31="","",('4A'!G31/('4A'!G31+'4A'!K31)))</f>
        <v>0.31958762886597936</v>
      </c>
      <c r="H31" s="23">
        <f>'4A'!H31*'4A'!$B$57</f>
        <v>16082.717898193758</v>
      </c>
      <c r="I31" s="24">
        <f>'4A'!I31</f>
        <v>15220</v>
      </c>
      <c r="J31" s="50">
        <f>IF(A31="","",('4A'!J31/('4A'!F31+'4A'!J31)))</f>
        <v>0.59602649006622521</v>
      </c>
      <c r="K31" s="47">
        <f>IF(A31="","",('4A'!K31/('4A'!G31+'4A'!K31)))</f>
        <v>0.68041237113402064</v>
      </c>
      <c r="L31" s="23">
        <f>'4A'!L31*'4A'!$B$57</f>
        <v>-10592.568801313628</v>
      </c>
      <c r="M31" s="24">
        <f>'4A'!M31</f>
        <v>-10789</v>
      </c>
      <c r="O31" s="16">
        <v>12983</v>
      </c>
      <c r="P31" s="16">
        <v>15220</v>
      </c>
    </row>
    <row r="32" spans="1:16" x14ac:dyDescent="0.25">
      <c r="A32" s="7" t="s">
        <v>72</v>
      </c>
      <c r="B32" s="23">
        <f>'4A'!B32*'4A'!$B$57</f>
        <v>8676.2193760262708</v>
      </c>
      <c r="C32" s="24">
        <f>'4A'!C32</f>
        <v>5451</v>
      </c>
      <c r="D32" s="23">
        <f>'4A'!D32*'4A'!$B$57</f>
        <v>12815.685932091981</v>
      </c>
      <c r="E32" s="24">
        <f>'4A'!E32</f>
        <v>8172.4137931034484</v>
      </c>
      <c r="F32" s="50">
        <f>IF(A32="","",('4A'!F32/('4A'!F32+'4A'!J32)))</f>
        <v>0.49630723781388481</v>
      </c>
      <c r="G32" s="47">
        <f>IF(A32="","",('4A'!G32/('4A'!G32+'4A'!K32)))</f>
        <v>0.44677661169415295</v>
      </c>
      <c r="H32" s="23">
        <f>'4A'!H32*'4A'!$B$57</f>
        <v>38277.438423645319</v>
      </c>
      <c r="I32" s="24">
        <f>'4A'!I32</f>
        <v>36874</v>
      </c>
      <c r="J32" s="50">
        <f>IF(A32="","",('4A'!J32/('4A'!F32+'4A'!J32)))</f>
        <v>0.50369276218611525</v>
      </c>
      <c r="K32" s="47">
        <f>IF(A32="","",('4A'!K32/('4A'!G32+'4A'!K32)))</f>
        <v>0.55322338830584705</v>
      </c>
      <c r="L32" s="23">
        <f>'4A'!L32*'4A'!$B$57</f>
        <v>-12273.555336617404</v>
      </c>
      <c r="M32" s="24">
        <f>'4A'!M32</f>
        <v>-15007</v>
      </c>
      <c r="O32" s="16">
        <v>30900</v>
      </c>
      <c r="P32" s="16">
        <v>36874</v>
      </c>
    </row>
    <row r="33" spans="1:16" x14ac:dyDescent="0.25">
      <c r="A33" s="7" t="s">
        <v>73</v>
      </c>
      <c r="B33" s="23">
        <f>'4A'!B33*'4A'!$B$57</f>
        <v>26288.796059113298</v>
      </c>
      <c r="C33" s="24">
        <f>'4A'!C33</f>
        <v>31026</v>
      </c>
      <c r="D33" s="23">
        <f>'4A'!D33*'4A'!$B$57</f>
        <v>31147.86262928116</v>
      </c>
      <c r="E33" s="24">
        <f>'4A'!E33</f>
        <v>36076.744186046511</v>
      </c>
      <c r="F33" s="50">
        <f>IF(A33="","",('4A'!F33/('4A'!F33+'4A'!J33)))</f>
        <v>0.48459715639810425</v>
      </c>
      <c r="G33" s="47">
        <f>IF(A33="","",('4A'!G33/('4A'!G33+'4A'!K33)))</f>
        <v>0.44418604651162791</v>
      </c>
      <c r="H33" s="23">
        <f>'4A'!H33*'4A'!$B$57</f>
        <v>87136.296880131355</v>
      </c>
      <c r="I33" s="24">
        <f>'4A'!I33</f>
        <v>101356</v>
      </c>
      <c r="J33" s="50">
        <f>IF(A33="","",('4A'!J33/('4A'!F33+'4A'!J33)))</f>
        <v>0.5154028436018957</v>
      </c>
      <c r="K33" s="47">
        <f>IF(A33="","",('4A'!K33/('4A'!G33+'4A'!K33)))</f>
        <v>0.55581395348837215</v>
      </c>
      <c r="L33" s="23">
        <f>'4A'!L33*'4A'!$B$57</f>
        <v>-21494.825615763544</v>
      </c>
      <c r="M33" s="24">
        <f>'4A'!M33</f>
        <v>-16093</v>
      </c>
      <c r="O33" s="16">
        <v>70342</v>
      </c>
      <c r="P33" s="16">
        <v>101356</v>
      </c>
    </row>
    <row r="34" spans="1:16" x14ac:dyDescent="0.25">
      <c r="A34" s="7"/>
      <c r="B34" s="23"/>
      <c r="C34" s="24"/>
      <c r="D34" s="23"/>
      <c r="E34" s="24"/>
      <c r="F34" s="50" t="str">
        <f>IF(A34="","",('4A'!F34/('4A'!F34+'4A'!J34)))</f>
        <v/>
      </c>
      <c r="G34" s="47" t="str">
        <f>IF(A34="","",('4A'!G34/('4A'!G34+'4A'!K34)))</f>
        <v/>
      </c>
      <c r="H34" s="23"/>
      <c r="I34" s="24"/>
      <c r="J34" s="50" t="str">
        <f>IF(A34="","",('4A'!J34/('4A'!F34+'4A'!J34)))</f>
        <v/>
      </c>
      <c r="K34" s="47" t="str">
        <f>IF(A34="","",('4A'!K34/('4A'!G34+'4A'!K34)))</f>
        <v/>
      </c>
      <c r="L34" s="23"/>
      <c r="M34" s="24"/>
    </row>
    <row r="35" spans="1:16" s="11" customFormat="1" x14ac:dyDescent="0.25">
      <c r="A35" s="8" t="s">
        <v>11</v>
      </c>
      <c r="B35" s="21">
        <f>'4A'!B35*'4A'!$B$57</f>
        <v>156889.18620689653</v>
      </c>
      <c r="C35" s="22">
        <f>'4A'!C35</f>
        <v>169726</v>
      </c>
      <c r="D35" s="21">
        <f>'4A'!D35*'4A'!$B$57</f>
        <v>66478.468731735818</v>
      </c>
      <c r="E35" s="22">
        <f>'4A'!E35</f>
        <v>71343.421605716692</v>
      </c>
      <c r="F35" s="43">
        <f>IF(A35="","",('4A'!F35/('4A'!F35+'4A'!J35)))</f>
        <v>0.52966101694915257</v>
      </c>
      <c r="G35" s="46">
        <f>IF(A35="","",('4A'!G35/('4A'!G35+'4A'!K35)))</f>
        <v>0.58848255569567043</v>
      </c>
      <c r="H35" s="21">
        <f>'4A'!H35*'4A'!$B$57</f>
        <v>158189.33378417074</v>
      </c>
      <c r="I35" s="22">
        <f>'4A'!I35</f>
        <v>150450.16142857142</v>
      </c>
      <c r="J35" s="43">
        <f>IF(A35="","",('4A'!J35/('4A'!F35+'4A'!J35)))</f>
        <v>0.47033898305084748</v>
      </c>
      <c r="K35" s="46">
        <f>IF(A35="","",('4A'!K35/('4A'!G35+'4A'!K35)))</f>
        <v>0.41151744430432957</v>
      </c>
      <c r="L35" s="21">
        <f>'4A'!L35*'4A'!$B$57</f>
        <v>-36799.657444636752</v>
      </c>
      <c r="M35" s="22">
        <f>'4A'!M35</f>
        <v>-41780.657814096019</v>
      </c>
      <c r="O35" s="11">
        <v>614203</v>
      </c>
      <c r="P35" s="11">
        <v>746847</v>
      </c>
    </row>
    <row r="36" spans="1:16" x14ac:dyDescent="0.25">
      <c r="A36" s="7"/>
      <c r="B36" s="23"/>
      <c r="C36" s="24"/>
      <c r="D36" s="23"/>
      <c r="E36" s="24"/>
      <c r="F36" s="50" t="str">
        <f>IF(A36="","",('4A'!F36/('4A'!F36+'4A'!J36)))</f>
        <v/>
      </c>
      <c r="G36" s="47" t="str">
        <f>IF(A36="","",('4A'!G36/('4A'!G36+'4A'!K36)))</f>
        <v/>
      </c>
      <c r="H36" s="23"/>
      <c r="I36" s="24"/>
      <c r="J36" s="50" t="str">
        <f>IF(A36="","",('4A'!J36/('4A'!F36+'4A'!J36)))</f>
        <v/>
      </c>
      <c r="K36" s="47" t="str">
        <f>IF(A36="","",('4A'!K36/('4A'!G36+'4A'!K36)))</f>
        <v/>
      </c>
      <c r="L36" s="23"/>
      <c r="M36" s="24"/>
    </row>
    <row r="37" spans="1:16" x14ac:dyDescent="0.25">
      <c r="A37" s="7" t="s">
        <v>74</v>
      </c>
      <c r="B37" s="23">
        <f>'4A'!B37*'4A'!$B$57</f>
        <v>62376.120853858782</v>
      </c>
      <c r="C37" s="24">
        <f>'4A'!C37</f>
        <v>57220</v>
      </c>
      <c r="D37" s="23">
        <f>'4A'!D37*'4A'!$B$57</f>
        <v>108669.20009383062</v>
      </c>
      <c r="E37" s="24">
        <f>'4A'!E37</f>
        <v>86960.486322188444</v>
      </c>
      <c r="F37" s="50">
        <f>IF(A37="","",('4A'!F37/('4A'!F37+'4A'!J37)))</f>
        <v>0.5714285714285714</v>
      </c>
      <c r="G37" s="47">
        <f>IF(A37="","",('4A'!G37/('4A'!G37+'4A'!K37)))</f>
        <v>0.67477203647416417</v>
      </c>
      <c r="H37" s="23">
        <f>'4A'!H37*'4A'!$B$57</f>
        <v>207862.59441707714</v>
      </c>
      <c r="I37" s="24">
        <f>'4A'!I37</f>
        <v>150446</v>
      </c>
      <c r="J37" s="50">
        <f>IF(A37="","",('4A'!J37/('4A'!F37+'4A'!J37)))</f>
        <v>0.42857142857142855</v>
      </c>
      <c r="K37" s="47">
        <f>IF(A37="","",('4A'!K37/('4A'!G37+'4A'!K37)))</f>
        <v>0.32522796352583588</v>
      </c>
      <c r="L37" s="23">
        <f>'4A'!L37*'4A'!$B$57</f>
        <v>-23587.077832512314</v>
      </c>
      <c r="M37" s="24">
        <f>'4A'!M37</f>
        <v>-44756</v>
      </c>
      <c r="O37" s="16">
        <v>167800</v>
      </c>
      <c r="P37" s="16">
        <v>150446</v>
      </c>
    </row>
    <row r="38" spans="1:16" x14ac:dyDescent="0.25">
      <c r="A38" s="7" t="s">
        <v>75</v>
      </c>
      <c r="B38" s="23">
        <f>'4A'!B38*'4A'!$B$57</f>
        <v>28741.525123152707</v>
      </c>
      <c r="C38" s="24">
        <f>'4A'!C38</f>
        <v>12712</v>
      </c>
      <c r="D38" s="23">
        <f>'4A'!D38*'4A'!$B$57</f>
        <v>49299.356986539809</v>
      </c>
      <c r="E38" s="24">
        <f>'4A'!E38</f>
        <v>25629.032258064515</v>
      </c>
      <c r="F38" s="50">
        <f>IF(A38="","",('4A'!F38/('4A'!F38+'4A'!J38)))</f>
        <v>0.39965694682675817</v>
      </c>
      <c r="G38" s="47">
        <f>IF(A38="","",('4A'!G38/('4A'!G38+'4A'!K38)))</f>
        <v>0.43145161290322581</v>
      </c>
      <c r="H38" s="23">
        <f>'4A'!H38*'4A'!$B$57</f>
        <v>186584.55041050902</v>
      </c>
      <c r="I38" s="24">
        <f>'4A'!I38</f>
        <v>118224</v>
      </c>
      <c r="J38" s="50">
        <f>IF(A38="","",('4A'!J38/('4A'!F38+'4A'!J38)))</f>
        <v>0.60034305317324188</v>
      </c>
      <c r="K38" s="47">
        <f>IF(A38="","",('4A'!K38/('4A'!G38+'4A'!K38)))</f>
        <v>0.56854838709677424</v>
      </c>
      <c r="L38" s="23">
        <f>'4A'!L38*'4A'!$B$57</f>
        <v>-42092.794745484396</v>
      </c>
      <c r="M38" s="24">
        <f>'4A'!M38</f>
        <v>-44637</v>
      </c>
      <c r="O38" s="16">
        <v>150623</v>
      </c>
      <c r="P38" s="16">
        <v>118224</v>
      </c>
    </row>
    <row r="39" spans="1:16" x14ac:dyDescent="0.25">
      <c r="A39" s="7" t="s">
        <v>76</v>
      </c>
      <c r="B39" s="23">
        <f>'4A'!B39*'4A'!$B$57</f>
        <v>16581.934975369455</v>
      </c>
      <c r="C39" s="24">
        <f>'4A'!C39</f>
        <v>30403</v>
      </c>
      <c r="D39" s="23">
        <f>'4A'!D39*'4A'!$B$57</f>
        <v>43983.912401510497</v>
      </c>
      <c r="E39" s="24">
        <f>'4A'!E39</f>
        <v>82841.96185286103</v>
      </c>
      <c r="F39" s="50">
        <f>IF(A39="","",('4A'!F39/('4A'!F39+'4A'!J39)))</f>
        <v>0.54907161803713533</v>
      </c>
      <c r="G39" s="47">
        <f>IF(A39="","",('4A'!G39/('4A'!G39+'4A'!K39)))</f>
        <v>0.6267029972752044</v>
      </c>
      <c r="H39" s="23">
        <f>'4A'!H39*'4A'!$B$57</f>
        <v>117735.95008210179</v>
      </c>
      <c r="I39" s="24">
        <f>'4A'!I39</f>
        <v>163671</v>
      </c>
      <c r="J39" s="50">
        <f>IF(A39="","",('4A'!J39/('4A'!F39+'4A'!J39)))</f>
        <v>0.45092838196286472</v>
      </c>
      <c r="K39" s="47">
        <f>IF(A39="","",('4A'!K39/('4A'!G39+'4A'!K39)))</f>
        <v>0.37329700272479566</v>
      </c>
      <c r="L39" s="23">
        <f>'4A'!L39*'4A'!$B$57</f>
        <v>-45821.438423645312</v>
      </c>
      <c r="M39" s="24">
        <f>'4A'!M39</f>
        <v>-52854</v>
      </c>
      <c r="O39" s="16">
        <v>95044</v>
      </c>
      <c r="P39" s="16">
        <v>163671</v>
      </c>
    </row>
    <row r="40" spans="1:16" x14ac:dyDescent="0.25">
      <c r="A40" s="7" t="s">
        <v>77</v>
      </c>
      <c r="B40" s="23">
        <f>'4A'!B40*'4A'!$B$57</f>
        <v>33219.613793103446</v>
      </c>
      <c r="C40" s="24">
        <f>'4A'!C40</f>
        <v>41342</v>
      </c>
      <c r="D40" s="23">
        <f>'4A'!D40*'4A'!$B$57</f>
        <v>63761.254881196634</v>
      </c>
      <c r="E40" s="24">
        <f>'4A'!E40</f>
        <v>78003.773584905663</v>
      </c>
      <c r="F40" s="50">
        <f>IF(A40="","",('4A'!F40/('4A'!F40+'4A'!J40)))</f>
        <v>0.58733205374280228</v>
      </c>
      <c r="G40" s="47">
        <f>IF(A40="","",('4A'!G40/('4A'!G40+'4A'!K40)))</f>
        <v>0.5811320754716981</v>
      </c>
      <c r="H40" s="23">
        <f>'4A'!H40*'4A'!$B$57</f>
        <v>138058.91625615762</v>
      </c>
      <c r="I40" s="24">
        <f>'4A'!I40</f>
        <v>160853</v>
      </c>
      <c r="J40" s="50">
        <f>IF(A40="","",('4A'!J40/('4A'!F40+'4A'!J40)))</f>
        <v>0.41266794625719772</v>
      </c>
      <c r="K40" s="47">
        <f>IF(A40="","",('4A'!K40/('4A'!G40+'4A'!K40)))</f>
        <v>0.4188679245283019</v>
      </c>
      <c r="L40" s="23">
        <f>'4A'!L40*'4A'!$B$57</f>
        <v>-41983.78456486042</v>
      </c>
      <c r="M40" s="24">
        <f>'4A'!M40</f>
        <v>-36940</v>
      </c>
      <c r="O40" s="16">
        <v>111450</v>
      </c>
      <c r="P40" s="16">
        <v>160853</v>
      </c>
    </row>
    <row r="41" spans="1:16" x14ac:dyDescent="0.25">
      <c r="A41" s="7" t="s">
        <v>78</v>
      </c>
      <c r="B41" s="23">
        <f>'4A'!B41*'4A'!$B$57</f>
        <v>15969.99146141215</v>
      </c>
      <c r="C41" s="24">
        <f>'4A'!C41</f>
        <v>28049</v>
      </c>
      <c r="D41" s="23">
        <f>'4A'!D41*'4A'!$B$57</f>
        <v>52360.627742334917</v>
      </c>
      <c r="E41" s="24">
        <f>'4A'!E41</f>
        <v>85515.243902439019</v>
      </c>
      <c r="F41" s="50">
        <f>IF(A41="","",('4A'!F41/('4A'!F41+'4A'!J41)))</f>
        <v>0.57704918032786889</v>
      </c>
      <c r="G41" s="47">
        <f>IF(A41="","",('4A'!G41/('4A'!G41+'4A'!K41)))</f>
        <v>0.62195121951219512</v>
      </c>
      <c r="H41" s="23">
        <f>'4A'!H41*'4A'!$B$57</f>
        <v>110603.21576354679</v>
      </c>
      <c r="I41" s="24">
        <f>'4A'!I41</f>
        <v>153653</v>
      </c>
      <c r="J41" s="50">
        <f>IF(A41="","",('4A'!J41/('4A'!F41+'4A'!J41)))</f>
        <v>0.42295081967213116</v>
      </c>
      <c r="K41" s="47">
        <f>IF(A41="","",('4A'!K41/('4A'!G41+'4A'!K41)))</f>
        <v>0.37804878048780488</v>
      </c>
      <c r="L41" s="23">
        <f>'4A'!L41*'4A'!$B$57</f>
        <v>-27105.133661740554</v>
      </c>
      <c r="M41" s="24">
        <f>'4A'!M41</f>
        <v>-26582</v>
      </c>
      <c r="O41" s="16">
        <v>89286</v>
      </c>
      <c r="P41" s="16">
        <v>153653</v>
      </c>
    </row>
    <row r="42" spans="1:16" x14ac:dyDescent="0.25">
      <c r="A42" s="7"/>
      <c r="B42" s="23"/>
      <c r="C42" s="24"/>
      <c r="D42" s="23"/>
      <c r="E42" s="24"/>
      <c r="F42" s="50" t="str">
        <f>IF(A42="","",('4A'!F42/('4A'!F42+'4A'!J42)))</f>
        <v/>
      </c>
      <c r="G42" s="47" t="str">
        <f>IF(A42="","",('4A'!G42/('4A'!G42+'4A'!K42)))</f>
        <v/>
      </c>
      <c r="H42" s="23"/>
      <c r="I42" s="24"/>
      <c r="J42" s="50" t="str">
        <f>IF(A42="","",('4A'!J42/('4A'!F42+'4A'!J42)))</f>
        <v/>
      </c>
      <c r="K42" s="47" t="str">
        <f>IF(A42="","",('4A'!K42/('4A'!G42+'4A'!K42)))</f>
        <v/>
      </c>
      <c r="L42" s="23"/>
      <c r="M42" s="24"/>
    </row>
    <row r="43" spans="1:16" s="11" customFormat="1" x14ac:dyDescent="0.25">
      <c r="A43" s="8" t="s">
        <v>5</v>
      </c>
      <c r="B43" s="21">
        <f>'4A'!B43*'4A'!$B$57</f>
        <v>246230.46174055827</v>
      </c>
      <c r="C43" s="22">
        <f>'4A'!C43</f>
        <v>190090</v>
      </c>
      <c r="D43" s="21">
        <f>'4A'!D43*'4A'!$B$57</f>
        <v>149684.17127085608</v>
      </c>
      <c r="E43" s="22">
        <f>'4A'!E43</f>
        <v>119328.31136220966</v>
      </c>
      <c r="F43" s="43">
        <f>IF(A43="","",('4A'!F43/('4A'!F43+'4A'!J43)))</f>
        <v>0.66808510638297869</v>
      </c>
      <c r="G43" s="46">
        <f>IF(A43="","",('4A'!G43/('4A'!G43+'4A'!K43)))</f>
        <v>0.62209667294413062</v>
      </c>
      <c r="H43" s="21">
        <f>'4A'!H43*'4A'!$B$57</f>
        <v>239815.8508104845</v>
      </c>
      <c r="I43" s="22">
        <f>'4A'!I43</f>
        <v>210126.6740665994</v>
      </c>
      <c r="J43" s="43">
        <f>IF(A43="","",('4A'!J43/('4A'!F43+'4A'!J43)))</f>
        <v>0.33191489361702126</v>
      </c>
      <c r="K43" s="46">
        <f>IF(A43="","",('4A'!K43/('4A'!G43+'4A'!K43)))</f>
        <v>0.37790332705586943</v>
      </c>
      <c r="L43" s="21">
        <f>'4A'!L43*'4A'!$B$57</f>
        <v>-31732.945709353586</v>
      </c>
      <c r="M43" s="22">
        <f>'4A'!M43</f>
        <v>-30141.941860465115</v>
      </c>
      <c r="O43" s="11">
        <v>787257</v>
      </c>
      <c r="P43" s="11">
        <v>856967</v>
      </c>
    </row>
    <row r="44" spans="1:16" x14ac:dyDescent="0.25">
      <c r="A44" s="7"/>
      <c r="B44" s="23"/>
      <c r="C44" s="24"/>
      <c r="D44" s="23"/>
      <c r="E44" s="24"/>
      <c r="F44" s="50" t="str">
        <f>IF(A44="","",('4A'!F44/('4A'!F44+'4A'!J44)))</f>
        <v/>
      </c>
      <c r="G44" s="47" t="str">
        <f>IF(A44="","",('4A'!G44/('4A'!G44+'4A'!K44)))</f>
        <v/>
      </c>
      <c r="H44" s="23"/>
      <c r="I44" s="24"/>
      <c r="J44" s="50" t="str">
        <f>IF(A44="","",('4A'!J44/('4A'!F44+'4A'!J44)))</f>
        <v/>
      </c>
      <c r="K44" s="47" t="str">
        <f>IF(A44="","",('4A'!K44/('4A'!G44+'4A'!K44)))</f>
        <v/>
      </c>
      <c r="L44" s="23"/>
      <c r="M44" s="24"/>
    </row>
    <row r="45" spans="1:16" x14ac:dyDescent="0.25">
      <c r="A45" s="7" t="s">
        <v>79</v>
      </c>
      <c r="B45" s="23">
        <f>'4A'!B45*'4A'!$B$57</f>
        <v>50562.142528735625</v>
      </c>
      <c r="C45" s="24">
        <f>'4A'!C45</f>
        <v>55791</v>
      </c>
      <c r="D45" s="23">
        <f>'4A'!D45*'4A'!$B$57</f>
        <v>119250.33615267837</v>
      </c>
      <c r="E45" s="24">
        <f>'4A'!E45</f>
        <v>131893.61702127659</v>
      </c>
      <c r="F45" s="50">
        <f>IF(A45="","",('4A'!F45/('4A'!F45+'4A'!J45)))</f>
        <v>0.67216981132075471</v>
      </c>
      <c r="G45" s="47">
        <f>IF(A45="","",('4A'!G45/('4A'!G45+'4A'!K45)))</f>
        <v>0.64775413711583929</v>
      </c>
      <c r="H45" s="23">
        <f>'4A'!H45*'4A'!$B$57</f>
        <v>208244.13004926106</v>
      </c>
      <c r="I45" s="24">
        <f>'4A'!I45</f>
        <v>214949</v>
      </c>
      <c r="J45" s="50">
        <f>IF(A45="","",('4A'!J45/('4A'!F45+'4A'!J45)))</f>
        <v>0.32783018867924529</v>
      </c>
      <c r="K45" s="47">
        <f>IF(A45="","",('4A'!K45/('4A'!G45+'4A'!K45)))</f>
        <v>0.35224586288416077</v>
      </c>
      <c r="L45" s="23">
        <f>'4A'!L45*'4A'!$B$57</f>
        <v>-63215.994745484393</v>
      </c>
      <c r="M45" s="24">
        <f>'4A'!M45</f>
        <v>-20838</v>
      </c>
      <c r="O45" s="16">
        <v>168108</v>
      </c>
      <c r="P45" s="16">
        <v>214949</v>
      </c>
    </row>
    <row r="46" spans="1:16" x14ac:dyDescent="0.25">
      <c r="A46" s="7" t="s">
        <v>80</v>
      </c>
      <c r="B46" s="23">
        <f>'4A'!B46*'4A'!$B$57</f>
        <v>67782.034811165839</v>
      </c>
      <c r="C46" s="24">
        <f>'4A'!C46</f>
        <v>48395</v>
      </c>
      <c r="D46" s="23">
        <f>'4A'!D46*'4A'!$B$57</f>
        <v>206024.42191843718</v>
      </c>
      <c r="E46" s="24">
        <f>'4A'!E46</f>
        <v>169213.28671328671</v>
      </c>
      <c r="F46" s="50">
        <f>IF(A46="","",('4A'!F46/('4A'!F46+'4A'!J46)))</f>
        <v>0.68389057750759874</v>
      </c>
      <c r="G46" s="47">
        <f>IF(A46="","",('4A'!G46/('4A'!G46+'4A'!K46)))</f>
        <v>0.67482517482517479</v>
      </c>
      <c r="H46" s="23">
        <f>'4A'!H46*'4A'!$B$57</f>
        <v>309243.30114942527</v>
      </c>
      <c r="I46" s="24">
        <f>'4A'!I46</f>
        <v>268652</v>
      </c>
      <c r="J46" s="50">
        <f>IF(A46="","",('4A'!J46/('4A'!F46+'4A'!J46)))</f>
        <v>0.3161094224924012</v>
      </c>
      <c r="K46" s="47">
        <f>IF(A46="","",('4A'!K46/('4A'!G46+'4A'!K46)))</f>
        <v>0.32517482517482516</v>
      </c>
      <c r="L46" s="23">
        <f>'4A'!L46*'4A'!$B$57</f>
        <v>-17283.068637110013</v>
      </c>
      <c r="M46" s="24">
        <f>'4A'!M46</f>
        <v>-37143</v>
      </c>
      <c r="O46" s="16">
        <v>249641</v>
      </c>
      <c r="P46" s="16">
        <v>268652</v>
      </c>
    </row>
    <row r="47" spans="1:16" x14ac:dyDescent="0.25">
      <c r="A47" s="7" t="s">
        <v>81</v>
      </c>
      <c r="B47" s="23">
        <f>'4A'!B47*'4A'!$B$57</f>
        <v>64588.532019704428</v>
      </c>
      <c r="C47" s="24">
        <f>'4A'!C47</f>
        <v>46278</v>
      </c>
      <c r="D47" s="23">
        <f>'4A'!D47*'4A'!$B$57</f>
        <v>127142.77956634728</v>
      </c>
      <c r="E47" s="24">
        <f>'4A'!E47</f>
        <v>90741.176470588223</v>
      </c>
      <c r="F47" s="50">
        <f>IF(A47="","",('4A'!F47/('4A'!F47+'4A'!J47)))</f>
        <v>0.6082677165354331</v>
      </c>
      <c r="G47" s="47">
        <f>IF(A47="","",('4A'!G47/('4A'!G47+'4A'!K47)))</f>
        <v>0.58235294117647063</v>
      </c>
      <c r="H47" s="23">
        <f>'4A'!H47*'4A'!$B$57</f>
        <v>222904.76059113297</v>
      </c>
      <c r="I47" s="24">
        <f>'4A'!I47</f>
        <v>181937</v>
      </c>
      <c r="J47" s="50">
        <f>IF(A47="","",('4A'!J47/('4A'!F47+'4A'!J47)))</f>
        <v>0.39173228346456695</v>
      </c>
      <c r="K47" s="47">
        <f>IF(A47="","",('4A'!K47/('4A'!G47+'4A'!K47)))</f>
        <v>0.41764705882352943</v>
      </c>
      <c r="L47" s="23">
        <f>'4A'!L47*'4A'!$B$57</f>
        <v>-21553.046962233166</v>
      </c>
      <c r="M47" s="24">
        <f>'4A'!M47</f>
        <v>-36421</v>
      </c>
      <c r="O47" s="16">
        <v>179943</v>
      </c>
      <c r="P47" s="16">
        <v>181937</v>
      </c>
    </row>
    <row r="48" spans="1:16" x14ac:dyDescent="0.25">
      <c r="A48" s="9" t="s">
        <v>82</v>
      </c>
      <c r="B48" s="27">
        <f>'4A'!B48*'4A'!$B$57</f>
        <v>63297.752380952377</v>
      </c>
      <c r="C48" s="28">
        <f>'4A'!C48</f>
        <v>39626</v>
      </c>
      <c r="D48" s="27">
        <f>'4A'!D48*'4A'!$B$57</f>
        <v>164837.89682539681</v>
      </c>
      <c r="E48" s="28">
        <f>'4A'!E48</f>
        <v>105951.87165775402</v>
      </c>
      <c r="F48" s="51">
        <f>IF(A48="","",('4A'!F48/('4A'!F48+'4A'!J48)))</f>
        <v>0.72916666666666663</v>
      </c>
      <c r="G48" s="48">
        <f>IF(A48="","",('4A'!G48/('4A'!G48+'4A'!K48)))</f>
        <v>0.60695187165775399</v>
      </c>
      <c r="H48" s="27">
        <f>'4A'!H48*'4A'!$B$57</f>
        <v>234824.03284072247</v>
      </c>
      <c r="I48" s="28">
        <f>'4A'!I48</f>
        <v>191429</v>
      </c>
      <c r="J48" s="51">
        <f>IF(A48="","",('4A'!J48/('4A'!F48+'4A'!J48)))</f>
        <v>0.27083333333333331</v>
      </c>
      <c r="K48" s="48">
        <f>IF(A48="","",('4A'!K48/('4A'!G48+'4A'!K48)))</f>
        <v>0.39304812834224601</v>
      </c>
      <c r="L48" s="27">
        <f>'4A'!L48*'4A'!$B$57</f>
        <v>-23583.361576354677</v>
      </c>
      <c r="M48" s="28">
        <f>'4A'!M48</f>
        <v>-26045</v>
      </c>
      <c r="O48" s="16">
        <v>189565</v>
      </c>
      <c r="P48" s="16">
        <v>191429</v>
      </c>
    </row>
    <row r="49" spans="1:9" x14ac:dyDescent="0.25">
      <c r="I49" s="2">
        <f>I44/I7</f>
        <v>0</v>
      </c>
    </row>
    <row r="50" spans="1:9" x14ac:dyDescent="0.25">
      <c r="A50" s="6" t="s">
        <v>112</v>
      </c>
    </row>
    <row r="51" spans="1:9" x14ac:dyDescent="0.25">
      <c r="A51" s="6" t="s">
        <v>113</v>
      </c>
    </row>
    <row r="57" spans="1:9" x14ac:dyDescent="0.25">
      <c r="B57" s="29"/>
    </row>
  </sheetData>
  <mergeCells count="8">
    <mergeCell ref="A1:M1"/>
    <mergeCell ref="A2:M2"/>
    <mergeCell ref="B4:C4"/>
    <mergeCell ref="D4:E4"/>
    <mergeCell ref="F4:G4"/>
    <mergeCell ref="H4:I4"/>
    <mergeCell ref="J4:K4"/>
    <mergeCell ref="L4:M4"/>
  </mergeCells>
  <pageMargins left="0.57999999999999996" right="0.21" top="0.77" bottom="0.32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57"/>
  <sheetViews>
    <sheetView showGridLines="0" topLeftCell="A25" zoomScale="73" zoomScaleNormal="73" workbookViewId="0">
      <selection activeCell="B57" sqref="B57"/>
    </sheetView>
  </sheetViews>
  <sheetFormatPr defaultRowHeight="15" x14ac:dyDescent="0.25"/>
  <cols>
    <col min="1" max="1" width="29.140625" style="16" customWidth="1"/>
    <col min="2" max="13" width="15.140625" style="16" customWidth="1"/>
    <col min="14" max="14" width="8.85546875" style="16"/>
    <col min="15" max="15" width="11.140625" style="16" bestFit="1" customWidth="1"/>
    <col min="16" max="16" width="8.85546875" style="16"/>
    <col min="17" max="17" width="13.85546875" style="16" customWidth="1"/>
    <col min="18" max="18" width="12.7109375" style="16" customWidth="1"/>
    <col min="19" max="19" width="8.85546875" style="16"/>
    <col min="20" max="20" width="13.28515625" style="16" bestFit="1" customWidth="1"/>
    <col min="21" max="21" width="14.7109375" style="16" customWidth="1"/>
    <col min="22" max="22" width="15" style="16" customWidth="1"/>
    <col min="23" max="23" width="13.5703125" style="16" customWidth="1"/>
    <col min="24" max="254" width="8.85546875" style="16"/>
    <col min="255" max="255" width="31.5703125" style="16" customWidth="1"/>
    <col min="256" max="256" width="9.28515625" style="16" bestFit="1" customWidth="1"/>
    <col min="257" max="259" width="8.85546875" style="16"/>
    <col min="260" max="260" width="8" style="16" customWidth="1"/>
    <col min="261" max="261" width="6.5703125" style="16" customWidth="1"/>
    <col min="262" max="263" width="8.85546875" style="16"/>
    <col min="264" max="265" width="7.85546875" style="16" customWidth="1"/>
    <col min="266" max="510" width="8.85546875" style="16"/>
    <col min="511" max="511" width="31.5703125" style="16" customWidth="1"/>
    <col min="512" max="512" width="9.28515625" style="16" bestFit="1" customWidth="1"/>
    <col min="513" max="515" width="8.85546875" style="16"/>
    <col min="516" max="516" width="8" style="16" customWidth="1"/>
    <col min="517" max="517" width="6.5703125" style="16" customWidth="1"/>
    <col min="518" max="519" width="8.85546875" style="16"/>
    <col min="520" max="521" width="7.85546875" style="16" customWidth="1"/>
    <col min="522" max="766" width="8.85546875" style="16"/>
    <col min="767" max="767" width="31.5703125" style="16" customWidth="1"/>
    <col min="768" max="768" width="9.28515625" style="16" bestFit="1" customWidth="1"/>
    <col min="769" max="771" width="8.85546875" style="16"/>
    <col min="772" max="772" width="8" style="16" customWidth="1"/>
    <col min="773" max="773" width="6.5703125" style="16" customWidth="1"/>
    <col min="774" max="775" width="8.85546875" style="16"/>
    <col min="776" max="777" width="7.85546875" style="16" customWidth="1"/>
    <col min="778" max="1022" width="8.85546875" style="16"/>
    <col min="1023" max="1023" width="31.5703125" style="16" customWidth="1"/>
    <col min="1024" max="1024" width="9.28515625" style="16" bestFit="1" customWidth="1"/>
    <col min="1025" max="1027" width="8.85546875" style="16"/>
    <col min="1028" max="1028" width="8" style="16" customWidth="1"/>
    <col min="1029" max="1029" width="6.5703125" style="16" customWidth="1"/>
    <col min="1030" max="1031" width="8.85546875" style="16"/>
    <col min="1032" max="1033" width="7.85546875" style="16" customWidth="1"/>
    <col min="1034" max="1278" width="8.85546875" style="16"/>
    <col min="1279" max="1279" width="31.5703125" style="16" customWidth="1"/>
    <col min="1280" max="1280" width="9.28515625" style="16" bestFit="1" customWidth="1"/>
    <col min="1281" max="1283" width="8.85546875" style="16"/>
    <col min="1284" max="1284" width="8" style="16" customWidth="1"/>
    <col min="1285" max="1285" width="6.5703125" style="16" customWidth="1"/>
    <col min="1286" max="1287" width="8.85546875" style="16"/>
    <col min="1288" max="1289" width="7.85546875" style="16" customWidth="1"/>
    <col min="1290" max="1534" width="8.85546875" style="16"/>
    <col min="1535" max="1535" width="31.5703125" style="16" customWidth="1"/>
    <col min="1536" max="1536" width="9.28515625" style="16" bestFit="1" customWidth="1"/>
    <col min="1537" max="1539" width="8.85546875" style="16"/>
    <col min="1540" max="1540" width="8" style="16" customWidth="1"/>
    <col min="1541" max="1541" width="6.5703125" style="16" customWidth="1"/>
    <col min="1542" max="1543" width="8.85546875" style="16"/>
    <col min="1544" max="1545" width="7.85546875" style="16" customWidth="1"/>
    <col min="1546" max="1790" width="8.85546875" style="16"/>
    <col min="1791" max="1791" width="31.5703125" style="16" customWidth="1"/>
    <col min="1792" max="1792" width="9.28515625" style="16" bestFit="1" customWidth="1"/>
    <col min="1793" max="1795" width="8.85546875" style="16"/>
    <col min="1796" max="1796" width="8" style="16" customWidth="1"/>
    <col min="1797" max="1797" width="6.5703125" style="16" customWidth="1"/>
    <col min="1798" max="1799" width="8.85546875" style="16"/>
    <col min="1800" max="1801" width="7.85546875" style="16" customWidth="1"/>
    <col min="1802" max="2046" width="8.85546875" style="16"/>
    <col min="2047" max="2047" width="31.5703125" style="16" customWidth="1"/>
    <col min="2048" max="2048" width="9.28515625" style="16" bestFit="1" customWidth="1"/>
    <col min="2049" max="2051" width="8.85546875" style="16"/>
    <col min="2052" max="2052" width="8" style="16" customWidth="1"/>
    <col min="2053" max="2053" width="6.5703125" style="16" customWidth="1"/>
    <col min="2054" max="2055" width="8.85546875" style="16"/>
    <col min="2056" max="2057" width="7.85546875" style="16" customWidth="1"/>
    <col min="2058" max="2302" width="8.85546875" style="16"/>
    <col min="2303" max="2303" width="31.5703125" style="16" customWidth="1"/>
    <col min="2304" max="2304" width="9.28515625" style="16" bestFit="1" customWidth="1"/>
    <col min="2305" max="2307" width="8.85546875" style="16"/>
    <col min="2308" max="2308" width="8" style="16" customWidth="1"/>
    <col min="2309" max="2309" width="6.5703125" style="16" customWidth="1"/>
    <col min="2310" max="2311" width="8.85546875" style="16"/>
    <col min="2312" max="2313" width="7.85546875" style="16" customWidth="1"/>
    <col min="2314" max="2558" width="8.85546875" style="16"/>
    <col min="2559" max="2559" width="31.5703125" style="16" customWidth="1"/>
    <col min="2560" max="2560" width="9.28515625" style="16" bestFit="1" customWidth="1"/>
    <col min="2561" max="2563" width="8.85546875" style="16"/>
    <col min="2564" max="2564" width="8" style="16" customWidth="1"/>
    <col min="2565" max="2565" width="6.5703125" style="16" customWidth="1"/>
    <col min="2566" max="2567" width="8.85546875" style="16"/>
    <col min="2568" max="2569" width="7.85546875" style="16" customWidth="1"/>
    <col min="2570" max="2814" width="8.85546875" style="16"/>
    <col min="2815" max="2815" width="31.5703125" style="16" customWidth="1"/>
    <col min="2816" max="2816" width="9.28515625" style="16" bestFit="1" customWidth="1"/>
    <col min="2817" max="2819" width="8.85546875" style="16"/>
    <col min="2820" max="2820" width="8" style="16" customWidth="1"/>
    <col min="2821" max="2821" width="6.5703125" style="16" customWidth="1"/>
    <col min="2822" max="2823" width="8.85546875" style="16"/>
    <col min="2824" max="2825" width="7.85546875" style="16" customWidth="1"/>
    <col min="2826" max="3070" width="8.85546875" style="16"/>
    <col min="3071" max="3071" width="31.5703125" style="16" customWidth="1"/>
    <col min="3072" max="3072" width="9.28515625" style="16" bestFit="1" customWidth="1"/>
    <col min="3073" max="3075" width="8.85546875" style="16"/>
    <col min="3076" max="3076" width="8" style="16" customWidth="1"/>
    <col min="3077" max="3077" width="6.5703125" style="16" customWidth="1"/>
    <col min="3078" max="3079" width="8.85546875" style="16"/>
    <col min="3080" max="3081" width="7.85546875" style="16" customWidth="1"/>
    <col min="3082" max="3326" width="8.85546875" style="16"/>
    <col min="3327" max="3327" width="31.5703125" style="16" customWidth="1"/>
    <col min="3328" max="3328" width="9.28515625" style="16" bestFit="1" customWidth="1"/>
    <col min="3329" max="3331" width="8.85546875" style="16"/>
    <col min="3332" max="3332" width="8" style="16" customWidth="1"/>
    <col min="3333" max="3333" width="6.5703125" style="16" customWidth="1"/>
    <col min="3334" max="3335" width="8.85546875" style="16"/>
    <col min="3336" max="3337" width="7.85546875" style="16" customWidth="1"/>
    <col min="3338" max="3582" width="8.85546875" style="16"/>
    <col min="3583" max="3583" width="31.5703125" style="16" customWidth="1"/>
    <col min="3584" max="3584" width="9.28515625" style="16" bestFit="1" customWidth="1"/>
    <col min="3585" max="3587" width="8.85546875" style="16"/>
    <col min="3588" max="3588" width="8" style="16" customWidth="1"/>
    <col min="3589" max="3589" width="6.5703125" style="16" customWidth="1"/>
    <col min="3590" max="3591" width="8.85546875" style="16"/>
    <col min="3592" max="3593" width="7.85546875" style="16" customWidth="1"/>
    <col min="3594" max="3838" width="8.85546875" style="16"/>
    <col min="3839" max="3839" width="31.5703125" style="16" customWidth="1"/>
    <col min="3840" max="3840" width="9.28515625" style="16" bestFit="1" customWidth="1"/>
    <col min="3841" max="3843" width="8.85546875" style="16"/>
    <col min="3844" max="3844" width="8" style="16" customWidth="1"/>
    <col min="3845" max="3845" width="6.5703125" style="16" customWidth="1"/>
    <col min="3846" max="3847" width="8.85546875" style="16"/>
    <col min="3848" max="3849" width="7.85546875" style="16" customWidth="1"/>
    <col min="3850" max="4094" width="8.85546875" style="16"/>
    <col min="4095" max="4095" width="31.5703125" style="16" customWidth="1"/>
    <col min="4096" max="4096" width="9.28515625" style="16" bestFit="1" customWidth="1"/>
    <col min="4097" max="4099" width="8.85546875" style="16"/>
    <col min="4100" max="4100" width="8" style="16" customWidth="1"/>
    <col min="4101" max="4101" width="6.5703125" style="16" customWidth="1"/>
    <col min="4102" max="4103" width="8.85546875" style="16"/>
    <col min="4104" max="4105" width="7.85546875" style="16" customWidth="1"/>
    <col min="4106" max="4350" width="8.85546875" style="16"/>
    <col min="4351" max="4351" width="31.5703125" style="16" customWidth="1"/>
    <col min="4352" max="4352" width="9.28515625" style="16" bestFit="1" customWidth="1"/>
    <col min="4353" max="4355" width="8.85546875" style="16"/>
    <col min="4356" max="4356" width="8" style="16" customWidth="1"/>
    <col min="4357" max="4357" width="6.5703125" style="16" customWidth="1"/>
    <col min="4358" max="4359" width="8.85546875" style="16"/>
    <col min="4360" max="4361" width="7.85546875" style="16" customWidth="1"/>
    <col min="4362" max="4606" width="8.85546875" style="16"/>
    <col min="4607" max="4607" width="31.5703125" style="16" customWidth="1"/>
    <col min="4608" max="4608" width="9.28515625" style="16" bestFit="1" customWidth="1"/>
    <col min="4609" max="4611" width="8.85546875" style="16"/>
    <col min="4612" max="4612" width="8" style="16" customWidth="1"/>
    <col min="4613" max="4613" width="6.5703125" style="16" customWidth="1"/>
    <col min="4614" max="4615" width="8.85546875" style="16"/>
    <col min="4616" max="4617" width="7.85546875" style="16" customWidth="1"/>
    <col min="4618" max="4862" width="8.85546875" style="16"/>
    <col min="4863" max="4863" width="31.5703125" style="16" customWidth="1"/>
    <col min="4864" max="4864" width="9.28515625" style="16" bestFit="1" customWidth="1"/>
    <col min="4865" max="4867" width="8.85546875" style="16"/>
    <col min="4868" max="4868" width="8" style="16" customWidth="1"/>
    <col min="4869" max="4869" width="6.5703125" style="16" customWidth="1"/>
    <col min="4870" max="4871" width="8.85546875" style="16"/>
    <col min="4872" max="4873" width="7.85546875" style="16" customWidth="1"/>
    <col min="4874" max="5118" width="8.85546875" style="16"/>
    <col min="5119" max="5119" width="31.5703125" style="16" customWidth="1"/>
    <col min="5120" max="5120" width="9.28515625" style="16" bestFit="1" customWidth="1"/>
    <col min="5121" max="5123" width="8.85546875" style="16"/>
    <col min="5124" max="5124" width="8" style="16" customWidth="1"/>
    <col min="5125" max="5125" width="6.5703125" style="16" customWidth="1"/>
    <col min="5126" max="5127" width="8.85546875" style="16"/>
    <col min="5128" max="5129" width="7.85546875" style="16" customWidth="1"/>
    <col min="5130" max="5374" width="8.85546875" style="16"/>
    <col min="5375" max="5375" width="31.5703125" style="16" customWidth="1"/>
    <col min="5376" max="5376" width="9.28515625" style="16" bestFit="1" customWidth="1"/>
    <col min="5377" max="5379" width="8.85546875" style="16"/>
    <col min="5380" max="5380" width="8" style="16" customWidth="1"/>
    <col min="5381" max="5381" width="6.5703125" style="16" customWidth="1"/>
    <col min="5382" max="5383" width="8.85546875" style="16"/>
    <col min="5384" max="5385" width="7.85546875" style="16" customWidth="1"/>
    <col min="5386" max="5630" width="8.85546875" style="16"/>
    <col min="5631" max="5631" width="31.5703125" style="16" customWidth="1"/>
    <col min="5632" max="5632" width="9.28515625" style="16" bestFit="1" customWidth="1"/>
    <col min="5633" max="5635" width="8.85546875" style="16"/>
    <col min="5636" max="5636" width="8" style="16" customWidth="1"/>
    <col min="5637" max="5637" width="6.5703125" style="16" customWidth="1"/>
    <col min="5638" max="5639" width="8.85546875" style="16"/>
    <col min="5640" max="5641" width="7.85546875" style="16" customWidth="1"/>
    <col min="5642" max="5886" width="8.85546875" style="16"/>
    <col min="5887" max="5887" width="31.5703125" style="16" customWidth="1"/>
    <col min="5888" max="5888" width="9.28515625" style="16" bestFit="1" customWidth="1"/>
    <col min="5889" max="5891" width="8.85546875" style="16"/>
    <col min="5892" max="5892" width="8" style="16" customWidth="1"/>
    <col min="5893" max="5893" width="6.5703125" style="16" customWidth="1"/>
    <col min="5894" max="5895" width="8.85546875" style="16"/>
    <col min="5896" max="5897" width="7.85546875" style="16" customWidth="1"/>
    <col min="5898" max="6142" width="8.85546875" style="16"/>
    <col min="6143" max="6143" width="31.5703125" style="16" customWidth="1"/>
    <col min="6144" max="6144" width="9.28515625" style="16" bestFit="1" customWidth="1"/>
    <col min="6145" max="6147" width="8.85546875" style="16"/>
    <col min="6148" max="6148" width="8" style="16" customWidth="1"/>
    <col min="6149" max="6149" width="6.5703125" style="16" customWidth="1"/>
    <col min="6150" max="6151" width="8.85546875" style="16"/>
    <col min="6152" max="6153" width="7.85546875" style="16" customWidth="1"/>
    <col min="6154" max="6398" width="8.85546875" style="16"/>
    <col min="6399" max="6399" width="31.5703125" style="16" customWidth="1"/>
    <col min="6400" max="6400" width="9.28515625" style="16" bestFit="1" customWidth="1"/>
    <col min="6401" max="6403" width="8.85546875" style="16"/>
    <col min="6404" max="6404" width="8" style="16" customWidth="1"/>
    <col min="6405" max="6405" width="6.5703125" style="16" customWidth="1"/>
    <col min="6406" max="6407" width="8.85546875" style="16"/>
    <col min="6408" max="6409" width="7.85546875" style="16" customWidth="1"/>
    <col min="6410" max="6654" width="8.85546875" style="16"/>
    <col min="6655" max="6655" width="31.5703125" style="16" customWidth="1"/>
    <col min="6656" max="6656" width="9.28515625" style="16" bestFit="1" customWidth="1"/>
    <col min="6657" max="6659" width="8.85546875" style="16"/>
    <col min="6660" max="6660" width="8" style="16" customWidth="1"/>
    <col min="6661" max="6661" width="6.5703125" style="16" customWidth="1"/>
    <col min="6662" max="6663" width="8.85546875" style="16"/>
    <col min="6664" max="6665" width="7.85546875" style="16" customWidth="1"/>
    <col min="6666" max="6910" width="8.85546875" style="16"/>
    <col min="6911" max="6911" width="31.5703125" style="16" customWidth="1"/>
    <col min="6912" max="6912" width="9.28515625" style="16" bestFit="1" customWidth="1"/>
    <col min="6913" max="6915" width="8.85546875" style="16"/>
    <col min="6916" max="6916" width="8" style="16" customWidth="1"/>
    <col min="6917" max="6917" width="6.5703125" style="16" customWidth="1"/>
    <col min="6918" max="6919" width="8.85546875" style="16"/>
    <col min="6920" max="6921" width="7.85546875" style="16" customWidth="1"/>
    <col min="6922" max="7166" width="8.85546875" style="16"/>
    <col min="7167" max="7167" width="31.5703125" style="16" customWidth="1"/>
    <col min="7168" max="7168" width="9.28515625" style="16" bestFit="1" customWidth="1"/>
    <col min="7169" max="7171" width="8.85546875" style="16"/>
    <col min="7172" max="7172" width="8" style="16" customWidth="1"/>
    <col min="7173" max="7173" width="6.5703125" style="16" customWidth="1"/>
    <col min="7174" max="7175" width="8.85546875" style="16"/>
    <col min="7176" max="7177" width="7.85546875" style="16" customWidth="1"/>
    <col min="7178" max="7422" width="8.85546875" style="16"/>
    <col min="7423" max="7423" width="31.5703125" style="16" customWidth="1"/>
    <col min="7424" max="7424" width="9.28515625" style="16" bestFit="1" customWidth="1"/>
    <col min="7425" max="7427" width="8.85546875" style="16"/>
    <col min="7428" max="7428" width="8" style="16" customWidth="1"/>
    <col min="7429" max="7429" width="6.5703125" style="16" customWidth="1"/>
    <col min="7430" max="7431" width="8.85546875" style="16"/>
    <col min="7432" max="7433" width="7.85546875" style="16" customWidth="1"/>
    <col min="7434" max="7678" width="8.85546875" style="16"/>
    <col min="7679" max="7679" width="31.5703125" style="16" customWidth="1"/>
    <col min="7680" max="7680" width="9.28515625" style="16" bestFit="1" customWidth="1"/>
    <col min="7681" max="7683" width="8.85546875" style="16"/>
    <col min="7684" max="7684" width="8" style="16" customWidth="1"/>
    <col min="7685" max="7685" width="6.5703125" style="16" customWidth="1"/>
    <col min="7686" max="7687" width="8.85546875" style="16"/>
    <col min="7688" max="7689" width="7.85546875" style="16" customWidth="1"/>
    <col min="7690" max="7934" width="8.85546875" style="16"/>
    <col min="7935" max="7935" width="31.5703125" style="16" customWidth="1"/>
    <col min="7936" max="7936" width="9.28515625" style="16" bestFit="1" customWidth="1"/>
    <col min="7937" max="7939" width="8.85546875" style="16"/>
    <col min="7940" max="7940" width="8" style="16" customWidth="1"/>
    <col min="7941" max="7941" width="6.5703125" style="16" customWidth="1"/>
    <col min="7942" max="7943" width="8.85546875" style="16"/>
    <col min="7944" max="7945" width="7.85546875" style="16" customWidth="1"/>
    <col min="7946" max="8190" width="8.85546875" style="16"/>
    <col min="8191" max="8191" width="31.5703125" style="16" customWidth="1"/>
    <col min="8192" max="8192" width="9.28515625" style="16" bestFit="1" customWidth="1"/>
    <col min="8193" max="8195" width="8.85546875" style="16"/>
    <col min="8196" max="8196" width="8" style="16" customWidth="1"/>
    <col min="8197" max="8197" width="6.5703125" style="16" customWidth="1"/>
    <col min="8198" max="8199" width="8.85546875" style="16"/>
    <col min="8200" max="8201" width="7.85546875" style="16" customWidth="1"/>
    <col min="8202" max="8446" width="8.85546875" style="16"/>
    <col min="8447" max="8447" width="31.5703125" style="16" customWidth="1"/>
    <col min="8448" max="8448" width="9.28515625" style="16" bestFit="1" customWidth="1"/>
    <col min="8449" max="8451" width="8.85546875" style="16"/>
    <col min="8452" max="8452" width="8" style="16" customWidth="1"/>
    <col min="8453" max="8453" width="6.5703125" style="16" customWidth="1"/>
    <col min="8454" max="8455" width="8.85546875" style="16"/>
    <col min="8456" max="8457" width="7.85546875" style="16" customWidth="1"/>
    <col min="8458" max="8702" width="8.85546875" style="16"/>
    <col min="8703" max="8703" width="31.5703125" style="16" customWidth="1"/>
    <col min="8704" max="8704" width="9.28515625" style="16" bestFit="1" customWidth="1"/>
    <col min="8705" max="8707" width="8.85546875" style="16"/>
    <col min="8708" max="8708" width="8" style="16" customWidth="1"/>
    <col min="8709" max="8709" width="6.5703125" style="16" customWidth="1"/>
    <col min="8710" max="8711" width="8.85546875" style="16"/>
    <col min="8712" max="8713" width="7.85546875" style="16" customWidth="1"/>
    <col min="8714" max="8958" width="8.85546875" style="16"/>
    <col min="8959" max="8959" width="31.5703125" style="16" customWidth="1"/>
    <col min="8960" max="8960" width="9.28515625" style="16" bestFit="1" customWidth="1"/>
    <col min="8961" max="8963" width="8.85546875" style="16"/>
    <col min="8964" max="8964" width="8" style="16" customWidth="1"/>
    <col min="8965" max="8965" width="6.5703125" style="16" customWidth="1"/>
    <col min="8966" max="8967" width="8.85546875" style="16"/>
    <col min="8968" max="8969" width="7.85546875" style="16" customWidth="1"/>
    <col min="8970" max="9214" width="8.85546875" style="16"/>
    <col min="9215" max="9215" width="31.5703125" style="16" customWidth="1"/>
    <col min="9216" max="9216" width="9.28515625" style="16" bestFit="1" customWidth="1"/>
    <col min="9217" max="9219" width="8.85546875" style="16"/>
    <col min="9220" max="9220" width="8" style="16" customWidth="1"/>
    <col min="9221" max="9221" width="6.5703125" style="16" customWidth="1"/>
    <col min="9222" max="9223" width="8.85546875" style="16"/>
    <col min="9224" max="9225" width="7.85546875" style="16" customWidth="1"/>
    <col min="9226" max="9470" width="8.85546875" style="16"/>
    <col min="9471" max="9471" width="31.5703125" style="16" customWidth="1"/>
    <col min="9472" max="9472" width="9.28515625" style="16" bestFit="1" customWidth="1"/>
    <col min="9473" max="9475" width="8.85546875" style="16"/>
    <col min="9476" max="9476" width="8" style="16" customWidth="1"/>
    <col min="9477" max="9477" width="6.5703125" style="16" customWidth="1"/>
    <col min="9478" max="9479" width="8.85546875" style="16"/>
    <col min="9480" max="9481" width="7.85546875" style="16" customWidth="1"/>
    <col min="9482" max="9726" width="8.85546875" style="16"/>
    <col min="9727" max="9727" width="31.5703125" style="16" customWidth="1"/>
    <col min="9728" max="9728" width="9.28515625" style="16" bestFit="1" customWidth="1"/>
    <col min="9729" max="9731" width="8.85546875" style="16"/>
    <col min="9732" max="9732" width="8" style="16" customWidth="1"/>
    <col min="9733" max="9733" width="6.5703125" style="16" customWidth="1"/>
    <col min="9734" max="9735" width="8.85546875" style="16"/>
    <col min="9736" max="9737" width="7.85546875" style="16" customWidth="1"/>
    <col min="9738" max="9982" width="8.85546875" style="16"/>
    <col min="9983" max="9983" width="31.5703125" style="16" customWidth="1"/>
    <col min="9984" max="9984" width="9.28515625" style="16" bestFit="1" customWidth="1"/>
    <col min="9985" max="9987" width="8.85546875" style="16"/>
    <col min="9988" max="9988" width="8" style="16" customWidth="1"/>
    <col min="9989" max="9989" width="6.5703125" style="16" customWidth="1"/>
    <col min="9990" max="9991" width="8.85546875" style="16"/>
    <col min="9992" max="9993" width="7.85546875" style="16" customWidth="1"/>
    <col min="9994" max="10238" width="8.85546875" style="16"/>
    <col min="10239" max="10239" width="31.5703125" style="16" customWidth="1"/>
    <col min="10240" max="10240" width="9.28515625" style="16" bestFit="1" customWidth="1"/>
    <col min="10241" max="10243" width="8.85546875" style="16"/>
    <col min="10244" max="10244" width="8" style="16" customWidth="1"/>
    <col min="10245" max="10245" width="6.5703125" style="16" customWidth="1"/>
    <col min="10246" max="10247" width="8.85546875" style="16"/>
    <col min="10248" max="10249" width="7.85546875" style="16" customWidth="1"/>
    <col min="10250" max="10494" width="8.85546875" style="16"/>
    <col min="10495" max="10495" width="31.5703125" style="16" customWidth="1"/>
    <col min="10496" max="10496" width="9.28515625" style="16" bestFit="1" customWidth="1"/>
    <col min="10497" max="10499" width="8.85546875" style="16"/>
    <col min="10500" max="10500" width="8" style="16" customWidth="1"/>
    <col min="10501" max="10501" width="6.5703125" style="16" customWidth="1"/>
    <col min="10502" max="10503" width="8.85546875" style="16"/>
    <col min="10504" max="10505" width="7.85546875" style="16" customWidth="1"/>
    <col min="10506" max="10750" width="8.85546875" style="16"/>
    <col min="10751" max="10751" width="31.5703125" style="16" customWidth="1"/>
    <col min="10752" max="10752" width="9.28515625" style="16" bestFit="1" customWidth="1"/>
    <col min="10753" max="10755" width="8.85546875" style="16"/>
    <col min="10756" max="10756" width="8" style="16" customWidth="1"/>
    <col min="10757" max="10757" width="6.5703125" style="16" customWidth="1"/>
    <col min="10758" max="10759" width="8.85546875" style="16"/>
    <col min="10760" max="10761" width="7.85546875" style="16" customWidth="1"/>
    <col min="10762" max="11006" width="8.85546875" style="16"/>
    <col min="11007" max="11007" width="31.5703125" style="16" customWidth="1"/>
    <col min="11008" max="11008" width="9.28515625" style="16" bestFit="1" customWidth="1"/>
    <col min="11009" max="11011" width="8.85546875" style="16"/>
    <col min="11012" max="11012" width="8" style="16" customWidth="1"/>
    <col min="11013" max="11013" width="6.5703125" style="16" customWidth="1"/>
    <col min="11014" max="11015" width="8.85546875" style="16"/>
    <col min="11016" max="11017" width="7.85546875" style="16" customWidth="1"/>
    <col min="11018" max="11262" width="8.85546875" style="16"/>
    <col min="11263" max="11263" width="31.5703125" style="16" customWidth="1"/>
    <col min="11264" max="11264" width="9.28515625" style="16" bestFit="1" customWidth="1"/>
    <col min="11265" max="11267" width="8.85546875" style="16"/>
    <col min="11268" max="11268" width="8" style="16" customWidth="1"/>
    <col min="11269" max="11269" width="6.5703125" style="16" customWidth="1"/>
    <col min="11270" max="11271" width="8.85546875" style="16"/>
    <col min="11272" max="11273" width="7.85546875" style="16" customWidth="1"/>
    <col min="11274" max="11518" width="8.85546875" style="16"/>
    <col min="11519" max="11519" width="31.5703125" style="16" customWidth="1"/>
    <col min="11520" max="11520" width="9.28515625" style="16" bestFit="1" customWidth="1"/>
    <col min="11521" max="11523" width="8.85546875" style="16"/>
    <col min="11524" max="11524" width="8" style="16" customWidth="1"/>
    <col min="11525" max="11525" width="6.5703125" style="16" customWidth="1"/>
    <col min="11526" max="11527" width="8.85546875" style="16"/>
    <col min="11528" max="11529" width="7.85546875" style="16" customWidth="1"/>
    <col min="11530" max="11774" width="8.85546875" style="16"/>
    <col min="11775" max="11775" width="31.5703125" style="16" customWidth="1"/>
    <col min="11776" max="11776" width="9.28515625" style="16" bestFit="1" customWidth="1"/>
    <col min="11777" max="11779" width="8.85546875" style="16"/>
    <col min="11780" max="11780" width="8" style="16" customWidth="1"/>
    <col min="11781" max="11781" width="6.5703125" style="16" customWidth="1"/>
    <col min="11782" max="11783" width="8.85546875" style="16"/>
    <col min="11784" max="11785" width="7.85546875" style="16" customWidth="1"/>
    <col min="11786" max="12030" width="8.85546875" style="16"/>
    <col min="12031" max="12031" width="31.5703125" style="16" customWidth="1"/>
    <col min="12032" max="12032" width="9.28515625" style="16" bestFit="1" customWidth="1"/>
    <col min="12033" max="12035" width="8.85546875" style="16"/>
    <col min="12036" max="12036" width="8" style="16" customWidth="1"/>
    <col min="12037" max="12037" width="6.5703125" style="16" customWidth="1"/>
    <col min="12038" max="12039" width="8.85546875" style="16"/>
    <col min="12040" max="12041" width="7.85546875" style="16" customWidth="1"/>
    <col min="12042" max="12286" width="8.85546875" style="16"/>
    <col min="12287" max="12287" width="31.5703125" style="16" customWidth="1"/>
    <col min="12288" max="12288" width="9.28515625" style="16" bestFit="1" customWidth="1"/>
    <col min="12289" max="12291" width="8.85546875" style="16"/>
    <col min="12292" max="12292" width="8" style="16" customWidth="1"/>
    <col min="12293" max="12293" width="6.5703125" style="16" customWidth="1"/>
    <col min="12294" max="12295" width="8.85546875" style="16"/>
    <col min="12296" max="12297" width="7.85546875" style="16" customWidth="1"/>
    <col min="12298" max="12542" width="8.85546875" style="16"/>
    <col min="12543" max="12543" width="31.5703125" style="16" customWidth="1"/>
    <col min="12544" max="12544" width="9.28515625" style="16" bestFit="1" customWidth="1"/>
    <col min="12545" max="12547" width="8.85546875" style="16"/>
    <col min="12548" max="12548" width="8" style="16" customWidth="1"/>
    <col min="12549" max="12549" width="6.5703125" style="16" customWidth="1"/>
    <col min="12550" max="12551" width="8.85546875" style="16"/>
    <col min="12552" max="12553" width="7.85546875" style="16" customWidth="1"/>
    <col min="12554" max="12798" width="8.85546875" style="16"/>
    <col min="12799" max="12799" width="31.5703125" style="16" customWidth="1"/>
    <col min="12800" max="12800" width="9.28515625" style="16" bestFit="1" customWidth="1"/>
    <col min="12801" max="12803" width="8.85546875" style="16"/>
    <col min="12804" max="12804" width="8" style="16" customWidth="1"/>
    <col min="12805" max="12805" width="6.5703125" style="16" customWidth="1"/>
    <col min="12806" max="12807" width="8.85546875" style="16"/>
    <col min="12808" max="12809" width="7.85546875" style="16" customWidth="1"/>
    <col min="12810" max="13054" width="8.85546875" style="16"/>
    <col min="13055" max="13055" width="31.5703125" style="16" customWidth="1"/>
    <col min="13056" max="13056" width="9.28515625" style="16" bestFit="1" customWidth="1"/>
    <col min="13057" max="13059" width="8.85546875" style="16"/>
    <col min="13060" max="13060" width="8" style="16" customWidth="1"/>
    <col min="13061" max="13061" width="6.5703125" style="16" customWidth="1"/>
    <col min="13062" max="13063" width="8.85546875" style="16"/>
    <col min="13064" max="13065" width="7.85546875" style="16" customWidth="1"/>
    <col min="13066" max="13310" width="8.85546875" style="16"/>
    <col min="13311" max="13311" width="31.5703125" style="16" customWidth="1"/>
    <col min="13312" max="13312" width="9.28515625" style="16" bestFit="1" customWidth="1"/>
    <col min="13313" max="13315" width="8.85546875" style="16"/>
    <col min="13316" max="13316" width="8" style="16" customWidth="1"/>
    <col min="13317" max="13317" width="6.5703125" style="16" customWidth="1"/>
    <col min="13318" max="13319" width="8.85546875" style="16"/>
    <col min="13320" max="13321" width="7.85546875" style="16" customWidth="1"/>
    <col min="13322" max="13566" width="8.85546875" style="16"/>
    <col min="13567" max="13567" width="31.5703125" style="16" customWidth="1"/>
    <col min="13568" max="13568" width="9.28515625" style="16" bestFit="1" customWidth="1"/>
    <col min="13569" max="13571" width="8.85546875" style="16"/>
    <col min="13572" max="13572" width="8" style="16" customWidth="1"/>
    <col min="13573" max="13573" width="6.5703125" style="16" customWidth="1"/>
    <col min="13574" max="13575" width="8.85546875" style="16"/>
    <col min="13576" max="13577" width="7.85546875" style="16" customWidth="1"/>
    <col min="13578" max="13822" width="8.85546875" style="16"/>
    <col min="13823" max="13823" width="31.5703125" style="16" customWidth="1"/>
    <col min="13824" max="13824" width="9.28515625" style="16" bestFit="1" customWidth="1"/>
    <col min="13825" max="13827" width="8.85546875" style="16"/>
    <col min="13828" max="13828" width="8" style="16" customWidth="1"/>
    <col min="13829" max="13829" width="6.5703125" style="16" customWidth="1"/>
    <col min="13830" max="13831" width="8.85546875" style="16"/>
    <col min="13832" max="13833" width="7.85546875" style="16" customWidth="1"/>
    <col min="13834" max="14078" width="8.85546875" style="16"/>
    <col min="14079" max="14079" width="31.5703125" style="16" customWidth="1"/>
    <col min="14080" max="14080" width="9.28515625" style="16" bestFit="1" customWidth="1"/>
    <col min="14081" max="14083" width="8.85546875" style="16"/>
    <col min="14084" max="14084" width="8" style="16" customWidth="1"/>
    <col min="14085" max="14085" width="6.5703125" style="16" customWidth="1"/>
    <col min="14086" max="14087" width="8.85546875" style="16"/>
    <col min="14088" max="14089" width="7.85546875" style="16" customWidth="1"/>
    <col min="14090" max="14334" width="8.85546875" style="16"/>
    <col min="14335" max="14335" width="31.5703125" style="16" customWidth="1"/>
    <col min="14336" max="14336" width="9.28515625" style="16" bestFit="1" customWidth="1"/>
    <col min="14337" max="14339" width="8.85546875" style="16"/>
    <col min="14340" max="14340" width="8" style="16" customWidth="1"/>
    <col min="14341" max="14341" width="6.5703125" style="16" customWidth="1"/>
    <col min="14342" max="14343" width="8.85546875" style="16"/>
    <col min="14344" max="14345" width="7.85546875" style="16" customWidth="1"/>
    <col min="14346" max="14590" width="8.85546875" style="16"/>
    <col min="14591" max="14591" width="31.5703125" style="16" customWidth="1"/>
    <col min="14592" max="14592" width="9.28515625" style="16" bestFit="1" customWidth="1"/>
    <col min="14593" max="14595" width="8.85546875" style="16"/>
    <col min="14596" max="14596" width="8" style="16" customWidth="1"/>
    <col min="14597" max="14597" width="6.5703125" style="16" customWidth="1"/>
    <col min="14598" max="14599" width="8.85546875" style="16"/>
    <col min="14600" max="14601" width="7.85546875" style="16" customWidth="1"/>
    <col min="14602" max="14846" width="8.85546875" style="16"/>
    <col min="14847" max="14847" width="31.5703125" style="16" customWidth="1"/>
    <col min="14848" max="14848" width="9.28515625" style="16" bestFit="1" customWidth="1"/>
    <col min="14849" max="14851" width="8.85546875" style="16"/>
    <col min="14852" max="14852" width="8" style="16" customWidth="1"/>
    <col min="14853" max="14853" width="6.5703125" style="16" customWidth="1"/>
    <col min="14854" max="14855" width="8.85546875" style="16"/>
    <col min="14856" max="14857" width="7.85546875" style="16" customWidth="1"/>
    <col min="14858" max="15102" width="8.85546875" style="16"/>
    <col min="15103" max="15103" width="31.5703125" style="16" customWidth="1"/>
    <col min="15104" max="15104" width="9.28515625" style="16" bestFit="1" customWidth="1"/>
    <col min="15105" max="15107" width="8.85546875" style="16"/>
    <col min="15108" max="15108" width="8" style="16" customWidth="1"/>
    <col min="15109" max="15109" width="6.5703125" style="16" customWidth="1"/>
    <col min="15110" max="15111" width="8.85546875" style="16"/>
    <col min="15112" max="15113" width="7.85546875" style="16" customWidth="1"/>
    <col min="15114" max="15358" width="8.85546875" style="16"/>
    <col min="15359" max="15359" width="31.5703125" style="16" customWidth="1"/>
    <col min="15360" max="15360" width="9.28515625" style="16" bestFit="1" customWidth="1"/>
    <col min="15361" max="15363" width="8.85546875" style="16"/>
    <col min="15364" max="15364" width="8" style="16" customWidth="1"/>
    <col min="15365" max="15365" width="6.5703125" style="16" customWidth="1"/>
    <col min="15366" max="15367" width="8.85546875" style="16"/>
    <col min="15368" max="15369" width="7.85546875" style="16" customWidth="1"/>
    <col min="15370" max="15614" width="8.85546875" style="16"/>
    <col min="15615" max="15615" width="31.5703125" style="16" customWidth="1"/>
    <col min="15616" max="15616" width="9.28515625" style="16" bestFit="1" customWidth="1"/>
    <col min="15617" max="15619" width="8.85546875" style="16"/>
    <col min="15620" max="15620" width="8" style="16" customWidth="1"/>
    <col min="15621" max="15621" width="6.5703125" style="16" customWidth="1"/>
    <col min="15622" max="15623" width="8.85546875" style="16"/>
    <col min="15624" max="15625" width="7.85546875" style="16" customWidth="1"/>
    <col min="15626" max="15870" width="8.85546875" style="16"/>
    <col min="15871" max="15871" width="31.5703125" style="16" customWidth="1"/>
    <col min="15872" max="15872" width="9.28515625" style="16" bestFit="1" customWidth="1"/>
    <col min="15873" max="15875" width="8.85546875" style="16"/>
    <col min="15876" max="15876" width="8" style="16" customWidth="1"/>
    <col min="15877" max="15877" width="6.5703125" style="16" customWidth="1"/>
    <col min="15878" max="15879" width="8.85546875" style="16"/>
    <col min="15880" max="15881" width="7.85546875" style="16" customWidth="1"/>
    <col min="15882" max="16126" width="8.85546875" style="16"/>
    <col min="16127" max="16127" width="31.5703125" style="16" customWidth="1"/>
    <col min="16128" max="16128" width="9.28515625" style="16" bestFit="1" customWidth="1"/>
    <col min="16129" max="16131" width="8.85546875" style="16"/>
    <col min="16132" max="16132" width="8" style="16" customWidth="1"/>
    <col min="16133" max="16133" width="6.5703125" style="16" customWidth="1"/>
    <col min="16134" max="16135" width="8.85546875" style="16"/>
    <col min="16136" max="16137" width="7.85546875" style="16" customWidth="1"/>
    <col min="16138" max="16384" width="8.85546875" style="16"/>
  </cols>
  <sheetData>
    <row r="1" spans="1:27" s="18" customFormat="1" ht="18.75" x14ac:dyDescent="0.3">
      <c r="A1" s="88" t="s">
        <v>116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27" s="18" customFormat="1" ht="18.75" x14ac:dyDescent="0.3">
      <c r="A2" s="88" t="s">
        <v>115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27" s="18" customFormat="1" x14ac:dyDescent="0.25">
      <c r="E3" s="18">
        <f>C7/E7</f>
        <v>12.256</v>
      </c>
      <c r="G3" s="2">
        <f>G7/(G7+K7)</f>
        <v>0.43684725848563971</v>
      </c>
      <c r="H3" s="32"/>
      <c r="I3" s="32"/>
      <c r="J3" s="36">
        <f>J7-K7</f>
        <v>207</v>
      </c>
      <c r="K3" s="2">
        <f>J3/J7</f>
        <v>2.9118019412012943E-2</v>
      </c>
    </row>
    <row r="4" spans="1:27" s="18" customFormat="1" ht="45" customHeight="1" x14ac:dyDescent="0.25">
      <c r="A4" s="25"/>
      <c r="B4" s="91" t="s">
        <v>106</v>
      </c>
      <c r="C4" s="99"/>
      <c r="D4" s="91" t="s">
        <v>107</v>
      </c>
      <c r="E4" s="92"/>
      <c r="F4" s="100" t="s">
        <v>108</v>
      </c>
      <c r="G4" s="100"/>
      <c r="H4" s="91" t="s">
        <v>109</v>
      </c>
      <c r="I4" s="92"/>
      <c r="J4" s="100" t="s">
        <v>110</v>
      </c>
      <c r="K4" s="100"/>
      <c r="L4" s="91" t="s">
        <v>111</v>
      </c>
      <c r="M4" s="92"/>
    </row>
    <row r="5" spans="1:27" x14ac:dyDescent="0.25">
      <c r="A5" s="19"/>
      <c r="B5" s="13">
        <v>2007</v>
      </c>
      <c r="C5" s="14">
        <v>2012</v>
      </c>
      <c r="D5" s="13">
        <v>2007</v>
      </c>
      <c r="E5" s="14">
        <v>2012</v>
      </c>
      <c r="F5" s="13">
        <v>2007</v>
      </c>
      <c r="G5" s="14">
        <v>2012</v>
      </c>
      <c r="H5" s="13">
        <v>2007</v>
      </c>
      <c r="I5" s="14">
        <v>2012</v>
      </c>
      <c r="J5" s="13">
        <v>2007</v>
      </c>
      <c r="K5" s="14">
        <v>2012</v>
      </c>
      <c r="L5" s="13">
        <v>2007</v>
      </c>
      <c r="M5" s="14">
        <v>2012</v>
      </c>
    </row>
    <row r="6" spans="1:27" x14ac:dyDescent="0.25">
      <c r="A6" s="19"/>
      <c r="B6" s="19"/>
      <c r="C6" s="38"/>
      <c r="D6" s="19"/>
      <c r="E6" s="20"/>
      <c r="F6" s="39"/>
      <c r="G6" s="39"/>
      <c r="H6" s="19"/>
      <c r="I6" s="20"/>
      <c r="J6" s="26"/>
      <c r="K6" s="26"/>
      <c r="L6" s="19"/>
      <c r="M6" s="20"/>
    </row>
    <row r="7" spans="1:27" s="11" customFormat="1" x14ac:dyDescent="0.25">
      <c r="A7" s="8" t="s">
        <v>53</v>
      </c>
      <c r="B7" s="21">
        <v>412752</v>
      </c>
      <c r="C7" s="22">
        <v>477002</v>
      </c>
      <c r="D7" s="21">
        <f>IF($A7="","",((B7/$S7)*1000))</f>
        <v>32160.822814399253</v>
      </c>
      <c r="E7" s="22">
        <f>IF($A7="","",((C7/P7)*1000))</f>
        <v>38919.875979112272</v>
      </c>
      <c r="F7" s="4">
        <v>5725</v>
      </c>
      <c r="G7" s="4">
        <v>5354</v>
      </c>
      <c r="H7" s="21">
        <v>98587</v>
      </c>
      <c r="I7" s="22">
        <v>121750</v>
      </c>
      <c r="J7" s="4">
        <v>7109</v>
      </c>
      <c r="K7" s="4">
        <v>6902</v>
      </c>
      <c r="L7" s="21">
        <v>-21333</v>
      </c>
      <c r="M7" s="22">
        <v>-25333</v>
      </c>
      <c r="O7" s="30">
        <f>IF(P7="","",((C7/P7)*1000))</f>
        <v>38919.875979112272</v>
      </c>
      <c r="P7" s="11">
        <v>12256</v>
      </c>
      <c r="S7" s="11">
        <v>12834</v>
      </c>
      <c r="T7" s="40">
        <f>IF($A7="","",((F7*H7)))</f>
        <v>564410575</v>
      </c>
      <c r="U7" s="40">
        <f>IF($A7="","",((G7*I7)))</f>
        <v>651849500</v>
      </c>
      <c r="V7" s="40">
        <f>IF($A7="","",((L7*J7)))</f>
        <v>-151656297</v>
      </c>
      <c r="W7" s="40">
        <f>IF($A7="","",((M7*K7)))</f>
        <v>-174848366</v>
      </c>
      <c r="Z7" s="44">
        <f>IF($A7="","",((G7/P7)))</f>
        <v>0.43684725848563971</v>
      </c>
      <c r="AA7" s="44">
        <f>IF($A7="","",((K7/P7)))</f>
        <v>0.56315274151436034</v>
      </c>
    </row>
    <row r="8" spans="1:27" x14ac:dyDescent="0.25">
      <c r="A8" s="7"/>
      <c r="B8" s="23"/>
      <c r="C8" s="24"/>
      <c r="D8" s="23" t="str">
        <f t="shared" ref="D8:D48" si="0">IF($A8="","",((B8/$S8)*1000))</f>
        <v/>
      </c>
      <c r="E8" s="24" t="str">
        <f t="shared" ref="E8:E48" si="1">IF($A8="","",((C8/P8)*1000))</f>
        <v/>
      </c>
      <c r="F8" s="5"/>
      <c r="G8" s="5"/>
      <c r="H8" s="23"/>
      <c r="I8" s="24"/>
      <c r="J8" s="5"/>
      <c r="K8" s="5"/>
      <c r="L8" s="23"/>
      <c r="M8" s="24"/>
      <c r="O8" s="30" t="str">
        <f t="shared" ref="O8:O48" si="2">IF(P8="","",((C8/P8)*1000))</f>
        <v/>
      </c>
      <c r="T8" s="40" t="str">
        <f t="shared" ref="T8:U48" si="3">IF($A8="","",((F8*H8)))</f>
        <v/>
      </c>
      <c r="U8" s="40" t="str">
        <f t="shared" si="3"/>
        <v/>
      </c>
      <c r="Z8" s="45" t="str">
        <f t="shared" ref="Z8:Z48" si="4">IF($A8="","",((G8/P8)))</f>
        <v/>
      </c>
      <c r="AA8" s="45" t="str">
        <f t="shared" ref="AA8:AA48" si="5">IF($A8="","",((K8/P8)))</f>
        <v/>
      </c>
    </row>
    <row r="9" spans="1:27" s="11" customFormat="1" x14ac:dyDescent="0.25">
      <c r="A9" s="8" t="s">
        <v>52</v>
      </c>
      <c r="B9" s="21">
        <v>31250</v>
      </c>
      <c r="C9" s="22">
        <v>52105</v>
      </c>
      <c r="D9" s="21">
        <f t="shared" si="0"/>
        <v>9426.8476621417794</v>
      </c>
      <c r="E9" s="22">
        <f t="shared" si="1"/>
        <v>17438.085676037485</v>
      </c>
      <c r="F9" s="4">
        <v>1210</v>
      </c>
      <c r="G9" s="4">
        <v>974</v>
      </c>
      <c r="H9" s="21">
        <f>T9/F9</f>
        <v>65162.522314049587</v>
      </c>
      <c r="I9" s="22">
        <f>U9/G9</f>
        <v>103250.81006160165</v>
      </c>
      <c r="J9" s="4">
        <v>2105</v>
      </c>
      <c r="K9" s="4">
        <v>2014</v>
      </c>
      <c r="L9" s="21">
        <f>V9/J9</f>
        <v>-22611.458432304036</v>
      </c>
      <c r="M9" s="22">
        <f>W9/K9</f>
        <v>-24062.430486593843</v>
      </c>
      <c r="O9" s="30">
        <f t="shared" si="2"/>
        <v>17438.085676037485</v>
      </c>
      <c r="P9" s="11">
        <v>2988</v>
      </c>
      <c r="Q9" s="34">
        <f>SUM(Q11:Q15)/F9</f>
        <v>65162.522314049587</v>
      </c>
      <c r="R9" s="34">
        <f>SUM(R11:R15)/G9</f>
        <v>103250.81006160165</v>
      </c>
      <c r="S9" s="11">
        <v>3315</v>
      </c>
      <c r="T9" s="33">
        <f>SUM(T11:T15)</f>
        <v>78846652</v>
      </c>
      <c r="U9" s="33">
        <f>SUM(U11:U15)</f>
        <v>100566289</v>
      </c>
      <c r="V9" s="33">
        <f t="shared" ref="V9:W9" si="6">SUM(V11:V15)</f>
        <v>-47597120</v>
      </c>
      <c r="W9" s="33">
        <f t="shared" si="6"/>
        <v>-48461735</v>
      </c>
      <c r="X9" s="16">
        <v>-121562</v>
      </c>
      <c r="Y9" s="16">
        <v>-127667</v>
      </c>
      <c r="Z9" s="44">
        <f t="shared" si="4"/>
        <v>0.32597054886211513</v>
      </c>
      <c r="AA9" s="44">
        <f t="shared" si="5"/>
        <v>0.67402945113788493</v>
      </c>
    </row>
    <row r="10" spans="1:27" x14ac:dyDescent="0.25">
      <c r="A10" s="7"/>
      <c r="B10" s="23"/>
      <c r="C10" s="24"/>
      <c r="D10" s="23" t="str">
        <f t="shared" si="0"/>
        <v/>
      </c>
      <c r="E10" s="24" t="str">
        <f t="shared" si="1"/>
        <v/>
      </c>
      <c r="F10" s="5"/>
      <c r="G10" s="5"/>
      <c r="H10" s="23"/>
      <c r="I10" s="24"/>
      <c r="J10" s="5"/>
      <c r="K10" s="5"/>
      <c r="L10" s="23"/>
      <c r="M10" s="24"/>
      <c r="O10" s="30" t="str">
        <f t="shared" si="2"/>
        <v/>
      </c>
      <c r="T10" s="40" t="str">
        <f t="shared" si="3"/>
        <v/>
      </c>
      <c r="U10" s="40" t="str">
        <f t="shared" si="3"/>
        <v/>
      </c>
      <c r="Z10" s="45" t="str">
        <f t="shared" si="4"/>
        <v/>
      </c>
      <c r="AA10" s="45" t="str">
        <f t="shared" si="5"/>
        <v/>
      </c>
    </row>
    <row r="11" spans="1:27" x14ac:dyDescent="0.25">
      <c r="A11" s="7" t="s">
        <v>61</v>
      </c>
      <c r="B11" s="23">
        <v>1150</v>
      </c>
      <c r="C11" s="24">
        <v>3828</v>
      </c>
      <c r="D11" s="23">
        <f t="shared" si="0"/>
        <v>3050.397877984085</v>
      </c>
      <c r="E11" s="24">
        <f t="shared" si="1"/>
        <v>10047.244094488189</v>
      </c>
      <c r="F11" s="5">
        <v>166</v>
      </c>
      <c r="G11" s="5">
        <v>122</v>
      </c>
      <c r="H11" s="23">
        <v>40164</v>
      </c>
      <c r="I11" s="24">
        <v>85346</v>
      </c>
      <c r="J11" s="5">
        <v>211</v>
      </c>
      <c r="K11" s="5">
        <v>259</v>
      </c>
      <c r="L11" s="23">
        <v>-26150</v>
      </c>
      <c r="M11" s="24">
        <v>-25423</v>
      </c>
      <c r="O11" s="30">
        <f t="shared" si="2"/>
        <v>10047.244094488189</v>
      </c>
      <c r="P11" s="16">
        <v>381</v>
      </c>
      <c r="Q11" s="33">
        <f>H11*F11</f>
        <v>6667224</v>
      </c>
      <c r="R11" s="33">
        <f>I11*G11</f>
        <v>10412212</v>
      </c>
      <c r="S11" s="16">
        <v>377</v>
      </c>
      <c r="T11" s="40">
        <f t="shared" si="3"/>
        <v>6667224</v>
      </c>
      <c r="U11" s="40">
        <f t="shared" si="3"/>
        <v>10412212</v>
      </c>
      <c r="V11" s="40">
        <f t="shared" ref="V11:V15" si="7">IF($A11="","",((L11*J11)))</f>
        <v>-5517650</v>
      </c>
      <c r="W11" s="40">
        <f t="shared" ref="W11:W15" si="8">IF($A11="","",((M11*K11)))</f>
        <v>-6584557</v>
      </c>
      <c r="X11" s="16">
        <v>-26150</v>
      </c>
      <c r="Y11" s="16">
        <v>-25423</v>
      </c>
      <c r="Z11" s="45">
        <f t="shared" si="4"/>
        <v>0.32020997375328086</v>
      </c>
      <c r="AA11" s="45">
        <f t="shared" si="5"/>
        <v>0.67979002624671914</v>
      </c>
    </row>
    <row r="12" spans="1:27" x14ac:dyDescent="0.25">
      <c r="A12" s="7" t="s">
        <v>62</v>
      </c>
      <c r="B12" s="23">
        <v>9373</v>
      </c>
      <c r="C12" s="24">
        <v>17265</v>
      </c>
      <c r="D12" s="23">
        <f t="shared" si="0"/>
        <v>12480.69241011984</v>
      </c>
      <c r="E12" s="24">
        <f t="shared" si="1"/>
        <v>26976.5625</v>
      </c>
      <c r="F12" s="5">
        <v>285</v>
      </c>
      <c r="G12" s="5">
        <v>205</v>
      </c>
      <c r="H12" s="23">
        <v>67885</v>
      </c>
      <c r="I12" s="24">
        <v>144007</v>
      </c>
      <c r="J12" s="5">
        <v>466</v>
      </c>
      <c r="K12" s="5">
        <v>435</v>
      </c>
      <c r="L12" s="23">
        <v>-21405</v>
      </c>
      <c r="M12" s="24">
        <v>-28176</v>
      </c>
      <c r="O12" s="30">
        <f t="shared" si="2"/>
        <v>26976.5625</v>
      </c>
      <c r="P12" s="16">
        <v>640</v>
      </c>
      <c r="Q12" s="33">
        <f t="shared" ref="Q12:Q15" si="9">H12*F12</f>
        <v>19347225</v>
      </c>
      <c r="R12" s="33">
        <f t="shared" ref="R12:R15" si="10">I12*G12</f>
        <v>29521435</v>
      </c>
      <c r="S12" s="16">
        <v>751</v>
      </c>
      <c r="T12" s="40">
        <f t="shared" si="3"/>
        <v>19347225</v>
      </c>
      <c r="U12" s="40">
        <f t="shared" si="3"/>
        <v>29521435</v>
      </c>
      <c r="V12" s="40">
        <f t="shared" si="7"/>
        <v>-9974730</v>
      </c>
      <c r="W12" s="40">
        <f t="shared" si="8"/>
        <v>-12256560</v>
      </c>
      <c r="X12" s="16">
        <v>-21405</v>
      </c>
      <c r="Y12" s="16">
        <v>-28176</v>
      </c>
      <c r="Z12" s="45">
        <f t="shared" si="4"/>
        <v>0.3203125</v>
      </c>
      <c r="AA12" s="45">
        <f t="shared" si="5"/>
        <v>0.6796875</v>
      </c>
    </row>
    <row r="13" spans="1:27" x14ac:dyDescent="0.25">
      <c r="A13" s="7" t="s">
        <v>63</v>
      </c>
      <c r="B13" s="23">
        <v>16127</v>
      </c>
      <c r="C13" s="24">
        <v>23881</v>
      </c>
      <c r="D13" s="23">
        <f t="shared" si="0"/>
        <v>14047.909407665506</v>
      </c>
      <c r="E13" s="24">
        <f t="shared" si="1"/>
        <v>21869.047619047622</v>
      </c>
      <c r="F13" s="5">
        <v>430</v>
      </c>
      <c r="G13" s="5">
        <v>383</v>
      </c>
      <c r="H13" s="23">
        <v>67422</v>
      </c>
      <c r="I13" s="24">
        <v>95499</v>
      </c>
      <c r="J13" s="5">
        <v>718</v>
      </c>
      <c r="K13" s="5">
        <v>709</v>
      </c>
      <c r="L13" s="23">
        <v>-17917</v>
      </c>
      <c r="M13" s="24">
        <v>-17906</v>
      </c>
      <c r="O13" s="30">
        <f t="shared" si="2"/>
        <v>21869.047619047622</v>
      </c>
      <c r="P13" s="16">
        <v>1092</v>
      </c>
      <c r="Q13" s="33">
        <f t="shared" si="9"/>
        <v>28991460</v>
      </c>
      <c r="R13" s="33">
        <f t="shared" si="10"/>
        <v>36576117</v>
      </c>
      <c r="S13" s="16">
        <v>1148</v>
      </c>
      <c r="T13" s="40">
        <f t="shared" si="3"/>
        <v>28991460</v>
      </c>
      <c r="U13" s="40">
        <f t="shared" si="3"/>
        <v>36576117</v>
      </c>
      <c r="V13" s="40">
        <f t="shared" si="7"/>
        <v>-12864406</v>
      </c>
      <c r="W13" s="40">
        <f t="shared" si="8"/>
        <v>-12695354</v>
      </c>
      <c r="X13" s="16">
        <v>-17917</v>
      </c>
      <c r="Y13" s="16">
        <v>-17906</v>
      </c>
      <c r="Z13" s="45">
        <f t="shared" si="4"/>
        <v>0.35073260073260071</v>
      </c>
      <c r="AA13" s="45">
        <f t="shared" si="5"/>
        <v>0.64926739926739929</v>
      </c>
    </row>
    <row r="14" spans="1:27" x14ac:dyDescent="0.25">
      <c r="A14" s="7" t="s">
        <v>64</v>
      </c>
      <c r="B14" s="23">
        <v>7235</v>
      </c>
      <c r="C14" s="24">
        <v>3108</v>
      </c>
      <c r="D14" s="23">
        <f t="shared" si="0"/>
        <v>10276.988636363636</v>
      </c>
      <c r="E14" s="24">
        <f t="shared" si="1"/>
        <v>5340.2061855670099</v>
      </c>
      <c r="F14" s="5">
        <v>253</v>
      </c>
      <c r="G14" s="5">
        <v>185</v>
      </c>
      <c r="H14" s="23">
        <v>72355</v>
      </c>
      <c r="I14" s="24">
        <v>74336</v>
      </c>
      <c r="J14" s="5">
        <v>451</v>
      </c>
      <c r="K14" s="5">
        <v>397</v>
      </c>
      <c r="L14" s="23">
        <v>-24547</v>
      </c>
      <c r="M14" s="24">
        <v>-26812</v>
      </c>
      <c r="O14" s="30">
        <f t="shared" si="2"/>
        <v>5340.2061855670099</v>
      </c>
      <c r="P14" s="16">
        <v>582</v>
      </c>
      <c r="Q14" s="33">
        <f t="shared" si="9"/>
        <v>18305815</v>
      </c>
      <c r="R14" s="33">
        <f t="shared" si="10"/>
        <v>13752160</v>
      </c>
      <c r="S14" s="16">
        <v>704</v>
      </c>
      <c r="T14" s="40">
        <f t="shared" si="3"/>
        <v>18305815</v>
      </c>
      <c r="U14" s="40">
        <f t="shared" si="3"/>
        <v>13752160</v>
      </c>
      <c r="V14" s="40">
        <f t="shared" si="7"/>
        <v>-11070697</v>
      </c>
      <c r="W14" s="40">
        <f t="shared" si="8"/>
        <v>-10644364</v>
      </c>
      <c r="X14" s="16">
        <v>-24547</v>
      </c>
      <c r="Y14" s="16">
        <v>-26812</v>
      </c>
      <c r="Z14" s="45">
        <f t="shared" si="4"/>
        <v>0.31786941580756012</v>
      </c>
      <c r="AA14" s="45">
        <f t="shared" si="5"/>
        <v>0.68213058419243988</v>
      </c>
    </row>
    <row r="15" spans="1:27" x14ac:dyDescent="0.25">
      <c r="A15" s="7" t="s">
        <v>65</v>
      </c>
      <c r="B15" s="23">
        <v>-2635</v>
      </c>
      <c r="C15" s="24">
        <v>4023</v>
      </c>
      <c r="D15" s="23">
        <f t="shared" si="0"/>
        <v>-7865.6716417910447</v>
      </c>
      <c r="E15" s="24">
        <f t="shared" si="1"/>
        <v>13730.37542662116</v>
      </c>
      <c r="F15" s="5">
        <v>76</v>
      </c>
      <c r="G15" s="5">
        <v>79</v>
      </c>
      <c r="H15" s="23">
        <v>72828</v>
      </c>
      <c r="I15" s="24">
        <v>130435</v>
      </c>
      <c r="J15" s="5">
        <v>259</v>
      </c>
      <c r="K15" s="5">
        <v>214</v>
      </c>
      <c r="L15" s="23">
        <v>-31543</v>
      </c>
      <c r="M15" s="24">
        <v>-29350</v>
      </c>
      <c r="O15" s="30">
        <f t="shared" si="2"/>
        <v>13730.37542662116</v>
      </c>
      <c r="P15" s="16">
        <v>293</v>
      </c>
      <c r="Q15" s="33">
        <f t="shared" si="9"/>
        <v>5534928</v>
      </c>
      <c r="R15" s="33">
        <f t="shared" si="10"/>
        <v>10304365</v>
      </c>
      <c r="S15" s="16">
        <v>335</v>
      </c>
      <c r="T15" s="40">
        <f t="shared" si="3"/>
        <v>5534928</v>
      </c>
      <c r="U15" s="40">
        <f t="shared" si="3"/>
        <v>10304365</v>
      </c>
      <c r="V15" s="40">
        <f t="shared" si="7"/>
        <v>-8169637</v>
      </c>
      <c r="W15" s="40">
        <f t="shared" si="8"/>
        <v>-6280900</v>
      </c>
      <c r="X15" s="16">
        <v>-31543</v>
      </c>
      <c r="Y15" s="16">
        <v>-29350</v>
      </c>
      <c r="Z15" s="45">
        <f t="shared" si="4"/>
        <v>0.2696245733788396</v>
      </c>
      <c r="AA15" s="45">
        <f t="shared" si="5"/>
        <v>0.7303754266211604</v>
      </c>
    </row>
    <row r="16" spans="1:27" x14ac:dyDescent="0.25">
      <c r="A16" s="7"/>
      <c r="B16" s="23"/>
      <c r="C16" s="24"/>
      <c r="D16" s="23" t="str">
        <f t="shared" si="0"/>
        <v/>
      </c>
      <c r="E16" s="24" t="str">
        <f t="shared" si="1"/>
        <v/>
      </c>
      <c r="F16" s="5"/>
      <c r="G16" s="5"/>
      <c r="H16" s="23"/>
      <c r="I16" s="24"/>
      <c r="J16" s="5"/>
      <c r="K16" s="5"/>
      <c r="L16" s="23"/>
      <c r="M16" s="24"/>
      <c r="O16" s="30" t="str">
        <f t="shared" si="2"/>
        <v/>
      </c>
      <c r="T16" s="40" t="str">
        <f t="shared" si="3"/>
        <v/>
      </c>
      <c r="U16" s="40" t="str">
        <f t="shared" si="3"/>
        <v/>
      </c>
      <c r="Z16" s="45" t="str">
        <f t="shared" si="4"/>
        <v/>
      </c>
      <c r="AA16" s="45" t="str">
        <f t="shared" si="5"/>
        <v/>
      </c>
    </row>
    <row r="17" spans="1:27" s="11" customFormat="1" x14ac:dyDescent="0.25">
      <c r="A17" s="8" t="s">
        <v>42</v>
      </c>
      <c r="B17" s="21">
        <v>28543</v>
      </c>
      <c r="C17" s="22">
        <v>33790</v>
      </c>
      <c r="D17" s="21">
        <f t="shared" si="0"/>
        <v>12002.943650126155</v>
      </c>
      <c r="E17" s="22">
        <f t="shared" si="1"/>
        <v>15394.077448747152</v>
      </c>
      <c r="F17" s="4">
        <v>815</v>
      </c>
      <c r="G17" s="4">
        <v>773</v>
      </c>
      <c r="H17" s="21">
        <f>T17/F17</f>
        <v>76683.333742331291</v>
      </c>
      <c r="I17" s="22">
        <f>U17/G17</f>
        <v>88406.46571798189</v>
      </c>
      <c r="J17" s="4">
        <v>1563</v>
      </c>
      <c r="K17" s="4">
        <v>1422</v>
      </c>
      <c r="L17" s="21">
        <f>V17/J17</f>
        <v>-21723.7402431222</v>
      </c>
      <c r="M17" s="22">
        <f>W17/K17</f>
        <v>-24296.130801687763</v>
      </c>
      <c r="O17" s="30">
        <f t="shared" si="2"/>
        <v>15394.077448747152</v>
      </c>
      <c r="P17" s="16">
        <v>2195</v>
      </c>
      <c r="Q17" s="34">
        <f>SUM(Q19:Q21)/F17</f>
        <v>76683.333742331291</v>
      </c>
      <c r="R17" s="34">
        <f>SUM(R19:R21)/G17</f>
        <v>88406.46571798189</v>
      </c>
      <c r="S17" s="16">
        <v>2378</v>
      </c>
      <c r="T17" s="33">
        <f>SUM(T19:T21)</f>
        <v>62496917</v>
      </c>
      <c r="U17" s="33">
        <f>SUM(U19:U21)</f>
        <v>68338198</v>
      </c>
      <c r="V17" s="33">
        <f>SUM(V19:V21)</f>
        <v>-33954206</v>
      </c>
      <c r="W17" s="33">
        <f>SUM(W19:W21)</f>
        <v>-34549098</v>
      </c>
      <c r="X17" s="16">
        <v>-69041</v>
      </c>
      <c r="Y17" s="16">
        <v>-75048</v>
      </c>
      <c r="Z17" s="44">
        <f t="shared" si="4"/>
        <v>0.35216400911161733</v>
      </c>
      <c r="AA17" s="44">
        <f t="shared" si="5"/>
        <v>0.64783599088838273</v>
      </c>
    </row>
    <row r="18" spans="1:27" x14ac:dyDescent="0.25">
      <c r="A18" s="7"/>
      <c r="B18" s="23"/>
      <c r="C18" s="24"/>
      <c r="D18" s="23" t="str">
        <f t="shared" si="0"/>
        <v/>
      </c>
      <c r="E18" s="24" t="str">
        <f t="shared" si="1"/>
        <v/>
      </c>
      <c r="F18" s="5"/>
      <c r="G18" s="5"/>
      <c r="H18" s="23"/>
      <c r="I18" s="24"/>
      <c r="J18" s="5"/>
      <c r="K18" s="5"/>
      <c r="L18" s="23"/>
      <c r="M18" s="24"/>
      <c r="O18" s="30" t="str">
        <f t="shared" si="2"/>
        <v/>
      </c>
      <c r="T18" s="40" t="str">
        <f t="shared" si="3"/>
        <v/>
      </c>
      <c r="U18" s="40" t="str">
        <f t="shared" si="3"/>
        <v/>
      </c>
      <c r="Z18" s="45" t="str">
        <f t="shared" si="4"/>
        <v/>
      </c>
      <c r="AA18" s="45" t="str">
        <f t="shared" si="5"/>
        <v/>
      </c>
    </row>
    <row r="19" spans="1:27" x14ac:dyDescent="0.25">
      <c r="A19" s="7" t="s">
        <v>66</v>
      </c>
      <c r="B19" s="23">
        <v>23547</v>
      </c>
      <c r="C19" s="24">
        <v>28226</v>
      </c>
      <c r="D19" s="23">
        <f t="shared" si="0"/>
        <v>16329.403606102635</v>
      </c>
      <c r="E19" s="24">
        <f t="shared" si="1"/>
        <v>21579.510703363914</v>
      </c>
      <c r="F19" s="5">
        <v>514</v>
      </c>
      <c r="G19" s="5">
        <v>472</v>
      </c>
      <c r="H19" s="23">
        <v>80213</v>
      </c>
      <c r="I19" s="24">
        <v>97693</v>
      </c>
      <c r="J19" s="5">
        <v>928</v>
      </c>
      <c r="K19" s="5">
        <v>836</v>
      </c>
      <c r="L19" s="23">
        <v>-19055</v>
      </c>
      <c r="M19" s="24">
        <v>-21394</v>
      </c>
      <c r="O19" s="30">
        <f t="shared" si="2"/>
        <v>21579.510703363914</v>
      </c>
      <c r="P19" s="16">
        <v>1308</v>
      </c>
      <c r="Q19" s="33">
        <f t="shared" ref="Q19:Q21" si="11">H19*F19</f>
        <v>41229482</v>
      </c>
      <c r="R19" s="33">
        <f t="shared" ref="R19:R21" si="12">I19*G19</f>
        <v>46111096</v>
      </c>
      <c r="S19" s="16">
        <v>1442</v>
      </c>
      <c r="T19" s="40">
        <f t="shared" si="3"/>
        <v>41229482</v>
      </c>
      <c r="U19" s="40">
        <f t="shared" si="3"/>
        <v>46111096</v>
      </c>
      <c r="V19" s="40">
        <f>IF($A19="","",((L19*J19)))</f>
        <v>-17683040</v>
      </c>
      <c r="W19" s="40">
        <f>IF($A19="","",((M19*K19)))</f>
        <v>-17885384</v>
      </c>
      <c r="X19" s="16">
        <v>-19055</v>
      </c>
      <c r="Y19" s="16">
        <v>-21394</v>
      </c>
      <c r="Z19" s="45">
        <f t="shared" si="4"/>
        <v>0.36085626911314983</v>
      </c>
      <c r="AA19" s="45">
        <f t="shared" si="5"/>
        <v>0.63914373088685017</v>
      </c>
    </row>
    <row r="20" spans="1:27" x14ac:dyDescent="0.25">
      <c r="A20" s="7" t="s">
        <v>67</v>
      </c>
      <c r="B20" s="23">
        <v>5029</v>
      </c>
      <c r="C20" s="24">
        <v>1399</v>
      </c>
      <c r="D20" s="23">
        <f t="shared" si="0"/>
        <v>8964.3493761140817</v>
      </c>
      <c r="E20" s="24">
        <f t="shared" si="1"/>
        <v>2590.7407407407404</v>
      </c>
      <c r="F20" s="5">
        <v>182</v>
      </c>
      <c r="G20" s="5">
        <v>178</v>
      </c>
      <c r="H20" s="23">
        <v>86460</v>
      </c>
      <c r="I20" s="24">
        <v>76314</v>
      </c>
      <c r="J20" s="5">
        <v>379</v>
      </c>
      <c r="K20" s="5">
        <v>362</v>
      </c>
      <c r="L20" s="23">
        <v>-28250</v>
      </c>
      <c r="M20" s="24">
        <v>-33661</v>
      </c>
      <c r="O20" s="30">
        <f t="shared" si="2"/>
        <v>2590.7407407407404</v>
      </c>
      <c r="P20" s="16">
        <v>540</v>
      </c>
      <c r="Q20" s="33">
        <f t="shared" si="11"/>
        <v>15735720</v>
      </c>
      <c r="R20" s="33">
        <f t="shared" si="12"/>
        <v>13583892</v>
      </c>
      <c r="S20" s="16">
        <v>561</v>
      </c>
      <c r="T20" s="40">
        <f t="shared" si="3"/>
        <v>15735720</v>
      </c>
      <c r="U20" s="40">
        <f t="shared" si="3"/>
        <v>13583892</v>
      </c>
      <c r="V20" s="40">
        <f t="shared" ref="V20:V21" si="13">IF($A20="","",((L20*J20)))</f>
        <v>-10706750</v>
      </c>
      <c r="W20" s="40">
        <f t="shared" ref="W20:W21" si="14">IF($A20="","",((M20*K20)))</f>
        <v>-12185282</v>
      </c>
      <c r="X20" s="16">
        <v>-28250</v>
      </c>
      <c r="Y20" s="16">
        <v>-33661</v>
      </c>
      <c r="Z20" s="45">
        <f t="shared" si="4"/>
        <v>0.32962962962962961</v>
      </c>
      <c r="AA20" s="45">
        <f t="shared" si="5"/>
        <v>0.67037037037037039</v>
      </c>
    </row>
    <row r="21" spans="1:27" x14ac:dyDescent="0.25">
      <c r="A21" s="7" t="s">
        <v>68</v>
      </c>
      <c r="B21" s="23">
        <v>-33</v>
      </c>
      <c r="C21" s="24">
        <v>4165</v>
      </c>
      <c r="D21" s="23">
        <f t="shared" si="0"/>
        <v>-88</v>
      </c>
      <c r="E21" s="24">
        <f t="shared" si="1"/>
        <v>12002.881844380405</v>
      </c>
      <c r="F21" s="5">
        <v>119</v>
      </c>
      <c r="G21" s="5">
        <v>123</v>
      </c>
      <c r="H21" s="23">
        <v>46485</v>
      </c>
      <c r="I21" s="24">
        <v>70270</v>
      </c>
      <c r="J21" s="5">
        <v>256</v>
      </c>
      <c r="K21" s="5">
        <v>224</v>
      </c>
      <c r="L21" s="23">
        <v>-21736</v>
      </c>
      <c r="M21" s="24">
        <v>-19993</v>
      </c>
      <c r="O21" s="30">
        <f t="shared" si="2"/>
        <v>12002.881844380405</v>
      </c>
      <c r="P21" s="16">
        <v>347</v>
      </c>
      <c r="Q21" s="33">
        <f t="shared" si="11"/>
        <v>5531715</v>
      </c>
      <c r="R21" s="33">
        <f t="shared" si="12"/>
        <v>8643210</v>
      </c>
      <c r="S21" s="16">
        <v>375</v>
      </c>
      <c r="T21" s="40">
        <f t="shared" si="3"/>
        <v>5531715</v>
      </c>
      <c r="U21" s="40">
        <f t="shared" si="3"/>
        <v>8643210</v>
      </c>
      <c r="V21" s="40">
        <f t="shared" si="13"/>
        <v>-5564416</v>
      </c>
      <c r="W21" s="40">
        <f t="shared" si="14"/>
        <v>-4478432</v>
      </c>
      <c r="X21" s="16">
        <v>-21736</v>
      </c>
      <c r="Y21" s="16">
        <v>-19993</v>
      </c>
      <c r="Z21" s="45">
        <f t="shared" si="4"/>
        <v>0.35446685878962536</v>
      </c>
      <c r="AA21" s="45">
        <f t="shared" si="5"/>
        <v>0.64553314121037464</v>
      </c>
    </row>
    <row r="22" spans="1:27" x14ac:dyDescent="0.25">
      <c r="A22" s="7"/>
      <c r="B22" s="23"/>
      <c r="C22" s="24"/>
      <c r="D22" s="23" t="str">
        <f t="shared" si="0"/>
        <v/>
      </c>
      <c r="E22" s="24" t="str">
        <f t="shared" si="1"/>
        <v/>
      </c>
      <c r="F22" s="5"/>
      <c r="G22" s="5"/>
      <c r="H22" s="23"/>
      <c r="I22" s="24"/>
      <c r="J22" s="5"/>
      <c r="K22" s="5"/>
      <c r="L22" s="23"/>
      <c r="M22" s="24"/>
      <c r="O22" s="30" t="str">
        <f t="shared" si="2"/>
        <v/>
      </c>
      <c r="P22" s="11"/>
      <c r="S22" s="11"/>
      <c r="T22" s="40" t="str">
        <f t="shared" si="3"/>
        <v/>
      </c>
      <c r="U22" s="40" t="str">
        <f t="shared" si="3"/>
        <v/>
      </c>
      <c r="Z22" s="45" t="str">
        <f t="shared" si="4"/>
        <v/>
      </c>
      <c r="AA22" s="45" t="str">
        <f t="shared" si="5"/>
        <v/>
      </c>
    </row>
    <row r="23" spans="1:27" s="11" customFormat="1" x14ac:dyDescent="0.25">
      <c r="A23" s="8" t="s">
        <v>30</v>
      </c>
      <c r="B23" s="21">
        <v>-735</v>
      </c>
      <c r="C23" s="22">
        <v>-4466</v>
      </c>
      <c r="D23" s="21">
        <f t="shared" si="0"/>
        <v>-559.78674790555988</v>
      </c>
      <c r="E23" s="22">
        <f t="shared" si="1"/>
        <v>-3480.9041309431018</v>
      </c>
      <c r="F23" s="4">
        <v>484</v>
      </c>
      <c r="G23" s="4">
        <v>443</v>
      </c>
      <c r="H23" s="21">
        <f>T23/F23</f>
        <v>20546.167355371901</v>
      </c>
      <c r="I23" s="22">
        <f>U23/G23</f>
        <v>29246.121896162527</v>
      </c>
      <c r="J23" s="4">
        <v>829</v>
      </c>
      <c r="K23" s="4">
        <v>840</v>
      </c>
      <c r="L23" s="21">
        <f>V23/J23</f>
        <v>-12882.885404101327</v>
      </c>
      <c r="M23" s="22">
        <f>W23/K23</f>
        <v>-20739.876190476192</v>
      </c>
      <c r="O23" s="30">
        <f t="shared" si="2"/>
        <v>-3480.9041309431018</v>
      </c>
      <c r="P23" s="16">
        <v>1283</v>
      </c>
      <c r="Q23" s="34">
        <f>SUM(Q25:Q27)/F23</f>
        <v>20546.167355371901</v>
      </c>
      <c r="R23" s="34">
        <f>SUM(R25:R27)/G23</f>
        <v>29246.121896162527</v>
      </c>
      <c r="S23" s="16">
        <v>1313</v>
      </c>
      <c r="T23" s="33">
        <f>SUM(T25:T27)</f>
        <v>9944345</v>
      </c>
      <c r="U23" s="33">
        <f>SUM(U25:U27)</f>
        <v>12956032</v>
      </c>
      <c r="V23" s="33">
        <f>SUM(V25:V27)</f>
        <v>-10679912</v>
      </c>
      <c r="W23" s="33">
        <f>SUM(W25:W27)</f>
        <v>-17421496</v>
      </c>
      <c r="X23" s="16">
        <v>-39235</v>
      </c>
      <c r="Y23" s="16">
        <v>-62305</v>
      </c>
      <c r="Z23" s="44">
        <f t="shared" si="4"/>
        <v>0.34528448947778645</v>
      </c>
      <c r="AA23" s="44">
        <f t="shared" si="5"/>
        <v>0.65471551052221355</v>
      </c>
    </row>
    <row r="24" spans="1:27" x14ac:dyDescent="0.25">
      <c r="A24" s="7"/>
      <c r="B24" s="23"/>
      <c r="C24" s="24"/>
      <c r="D24" s="23" t="str">
        <f t="shared" si="0"/>
        <v/>
      </c>
      <c r="E24" s="24" t="str">
        <f t="shared" si="1"/>
        <v/>
      </c>
      <c r="F24" s="5"/>
      <c r="G24" s="5"/>
      <c r="H24" s="23"/>
      <c r="I24" s="24"/>
      <c r="J24" s="5"/>
      <c r="K24" s="5"/>
      <c r="L24" s="23"/>
      <c r="M24" s="24"/>
      <c r="O24" s="30" t="str">
        <f t="shared" si="2"/>
        <v/>
      </c>
      <c r="T24" s="40" t="str">
        <f t="shared" si="3"/>
        <v/>
      </c>
      <c r="U24" s="40" t="str">
        <f t="shared" si="3"/>
        <v/>
      </c>
      <c r="Z24" s="45" t="str">
        <f t="shared" si="4"/>
        <v/>
      </c>
      <c r="AA24" s="45" t="str">
        <f t="shared" si="5"/>
        <v/>
      </c>
    </row>
    <row r="25" spans="1:27" x14ac:dyDescent="0.25">
      <c r="A25" s="7" t="s">
        <v>69</v>
      </c>
      <c r="B25" s="23">
        <v>-881</v>
      </c>
      <c r="C25" s="24">
        <v>109</v>
      </c>
      <c r="D25" s="23">
        <f t="shared" si="0"/>
        <v>-3215.3284671532847</v>
      </c>
      <c r="E25" s="24">
        <f t="shared" si="1"/>
        <v>405.20446096654274</v>
      </c>
      <c r="F25" s="5">
        <v>88</v>
      </c>
      <c r="G25" s="5">
        <v>106</v>
      </c>
      <c r="H25" s="23">
        <v>17777</v>
      </c>
      <c r="I25" s="24">
        <v>32670</v>
      </c>
      <c r="J25" s="5">
        <v>186</v>
      </c>
      <c r="K25" s="5">
        <v>163</v>
      </c>
      <c r="L25" s="23">
        <v>-13146</v>
      </c>
      <c r="M25" s="24">
        <v>-20575</v>
      </c>
      <c r="O25" s="30">
        <f t="shared" si="2"/>
        <v>405.20446096654274</v>
      </c>
      <c r="P25" s="16">
        <v>269</v>
      </c>
      <c r="Q25" s="33">
        <f t="shared" ref="Q25:Q27" si="15">H25*F25</f>
        <v>1564376</v>
      </c>
      <c r="R25" s="33">
        <f t="shared" ref="R25:R27" si="16">I25*G25</f>
        <v>3463020</v>
      </c>
      <c r="S25" s="16">
        <v>274</v>
      </c>
      <c r="T25" s="40">
        <f t="shared" si="3"/>
        <v>1564376</v>
      </c>
      <c r="U25" s="40">
        <f t="shared" si="3"/>
        <v>3463020</v>
      </c>
      <c r="V25" s="40">
        <f t="shared" ref="V25:V27" si="17">IF($A25="","",((L25*J25)))</f>
        <v>-2445156</v>
      </c>
      <c r="W25" s="40">
        <f t="shared" ref="W25:W27" si="18">IF($A25="","",((M25*K25)))</f>
        <v>-3353725</v>
      </c>
      <c r="X25" s="16">
        <v>-13146</v>
      </c>
      <c r="Y25" s="16">
        <v>-20575</v>
      </c>
      <c r="Z25" s="45">
        <f t="shared" si="4"/>
        <v>0.39405204460966542</v>
      </c>
      <c r="AA25" s="45">
        <f t="shared" si="5"/>
        <v>0.60594795539033453</v>
      </c>
    </row>
    <row r="26" spans="1:27" x14ac:dyDescent="0.25">
      <c r="A26" s="7" t="s">
        <v>70</v>
      </c>
      <c r="B26" s="23">
        <v>-1372</v>
      </c>
      <c r="C26" s="24">
        <v>-2928</v>
      </c>
      <c r="D26" s="23">
        <f t="shared" si="0"/>
        <v>-3282.2966507177034</v>
      </c>
      <c r="E26" s="24">
        <f t="shared" si="1"/>
        <v>-7664.9214659685858</v>
      </c>
      <c r="F26" s="5">
        <v>141</v>
      </c>
      <c r="G26" s="5">
        <v>103</v>
      </c>
      <c r="H26" s="23">
        <v>19269</v>
      </c>
      <c r="I26" s="24">
        <v>29410</v>
      </c>
      <c r="J26" s="5">
        <v>277</v>
      </c>
      <c r="K26" s="5">
        <v>279</v>
      </c>
      <c r="L26" s="23">
        <v>-14762</v>
      </c>
      <c r="M26" s="24">
        <v>-21351</v>
      </c>
      <c r="O26" s="30">
        <f t="shared" si="2"/>
        <v>-7664.9214659685858</v>
      </c>
      <c r="P26" s="16">
        <v>382</v>
      </c>
      <c r="Q26" s="33">
        <f t="shared" si="15"/>
        <v>2716929</v>
      </c>
      <c r="R26" s="33">
        <f t="shared" si="16"/>
        <v>3029230</v>
      </c>
      <c r="S26" s="16">
        <v>418</v>
      </c>
      <c r="T26" s="40">
        <f t="shared" si="3"/>
        <v>2716929</v>
      </c>
      <c r="U26" s="40">
        <f t="shared" si="3"/>
        <v>3029230</v>
      </c>
      <c r="V26" s="40">
        <f t="shared" si="17"/>
        <v>-4089074</v>
      </c>
      <c r="W26" s="40">
        <f t="shared" si="18"/>
        <v>-5956929</v>
      </c>
      <c r="X26" s="16">
        <v>-14762</v>
      </c>
      <c r="Y26" s="16">
        <v>-21351</v>
      </c>
      <c r="Z26" s="45">
        <f t="shared" si="4"/>
        <v>0.26963350785340312</v>
      </c>
      <c r="AA26" s="45">
        <f t="shared" si="5"/>
        <v>0.73036649214659688</v>
      </c>
    </row>
    <row r="27" spans="1:27" x14ac:dyDescent="0.25">
      <c r="A27" s="7" t="s">
        <v>83</v>
      </c>
      <c r="B27" s="23">
        <v>1518</v>
      </c>
      <c r="C27" s="24">
        <v>-1647</v>
      </c>
      <c r="D27" s="23">
        <f t="shared" si="0"/>
        <v>2444.4444444444448</v>
      </c>
      <c r="E27" s="24">
        <f t="shared" si="1"/>
        <v>-2606.0126582278481</v>
      </c>
      <c r="F27" s="5">
        <v>255</v>
      </c>
      <c r="G27" s="5">
        <v>234</v>
      </c>
      <c r="H27" s="23">
        <v>22208</v>
      </c>
      <c r="I27" s="24">
        <v>27623</v>
      </c>
      <c r="J27" s="5">
        <v>366</v>
      </c>
      <c r="K27" s="5">
        <v>398</v>
      </c>
      <c r="L27" s="23">
        <v>-11327</v>
      </c>
      <c r="M27" s="24">
        <v>-20379</v>
      </c>
      <c r="O27" s="30">
        <f t="shared" si="2"/>
        <v>-2606.0126582278481</v>
      </c>
      <c r="P27" s="16">
        <v>632</v>
      </c>
      <c r="Q27" s="33">
        <f t="shared" si="15"/>
        <v>5663040</v>
      </c>
      <c r="R27" s="33">
        <f t="shared" si="16"/>
        <v>6463782</v>
      </c>
      <c r="S27" s="16">
        <v>621</v>
      </c>
      <c r="T27" s="40">
        <f t="shared" si="3"/>
        <v>5663040</v>
      </c>
      <c r="U27" s="40">
        <f t="shared" si="3"/>
        <v>6463782</v>
      </c>
      <c r="V27" s="40">
        <f t="shared" si="17"/>
        <v>-4145682</v>
      </c>
      <c r="W27" s="40">
        <f t="shared" si="18"/>
        <v>-8110842</v>
      </c>
      <c r="X27" s="16">
        <v>-11327</v>
      </c>
      <c r="Y27" s="16">
        <v>-20379</v>
      </c>
      <c r="Z27" s="45">
        <f t="shared" si="4"/>
        <v>0.370253164556962</v>
      </c>
      <c r="AA27" s="45">
        <f t="shared" si="5"/>
        <v>0.629746835443038</v>
      </c>
    </row>
    <row r="28" spans="1:27" x14ac:dyDescent="0.25">
      <c r="A28" s="7"/>
      <c r="B28" s="23"/>
      <c r="C28" s="24"/>
      <c r="D28" s="23" t="str">
        <f t="shared" si="0"/>
        <v/>
      </c>
      <c r="E28" s="24" t="str">
        <f t="shared" si="1"/>
        <v/>
      </c>
      <c r="F28" s="5"/>
      <c r="G28" s="5"/>
      <c r="H28" s="23"/>
      <c r="I28" s="24"/>
      <c r="J28" s="5"/>
      <c r="K28" s="5"/>
      <c r="L28" s="23"/>
      <c r="M28" s="24"/>
      <c r="O28" s="30" t="str">
        <f t="shared" si="2"/>
        <v/>
      </c>
      <c r="P28" s="11"/>
      <c r="S28" s="11"/>
      <c r="T28" s="40" t="str">
        <f t="shared" si="3"/>
        <v/>
      </c>
      <c r="U28" s="40" t="str">
        <f t="shared" si="3"/>
        <v/>
      </c>
      <c r="Z28" s="45" t="str">
        <f t="shared" si="4"/>
        <v/>
      </c>
      <c r="AA28" s="45" t="str">
        <f t="shared" si="5"/>
        <v/>
      </c>
    </row>
    <row r="29" spans="1:27" s="11" customFormat="1" x14ac:dyDescent="0.25">
      <c r="A29" s="8" t="s">
        <v>15</v>
      </c>
      <c r="B29" s="21">
        <v>28271</v>
      </c>
      <c r="C29" s="22">
        <v>35756</v>
      </c>
      <c r="D29" s="21">
        <f t="shared" si="0"/>
        <v>15507.953922106419</v>
      </c>
      <c r="E29" s="22">
        <f t="shared" si="1"/>
        <v>19667.766776677665</v>
      </c>
      <c r="F29" s="4">
        <v>867</v>
      </c>
      <c r="G29" s="4">
        <v>773</v>
      </c>
      <c r="H29" s="21">
        <f>T29/F29</f>
        <v>46985.241061130335</v>
      </c>
      <c r="I29" s="22">
        <f>U29/G29</f>
        <v>66134.416558861572</v>
      </c>
      <c r="J29" s="4">
        <v>956</v>
      </c>
      <c r="K29" s="4">
        <v>1045</v>
      </c>
      <c r="L29" s="21">
        <f>V29/J29</f>
        <v>-13039.673640167364</v>
      </c>
      <c r="M29" s="22">
        <f>W29/K29</f>
        <v>-14704.554066985645</v>
      </c>
      <c r="O29" s="30">
        <f t="shared" si="2"/>
        <v>19667.766776677665</v>
      </c>
      <c r="P29" s="16">
        <v>1818</v>
      </c>
      <c r="Q29" s="34">
        <f>SUM(Q31:Q33)/F29</f>
        <v>46985.241061130335</v>
      </c>
      <c r="R29" s="34">
        <f>SUM(R31:R33)/G29</f>
        <v>66134.416558861572</v>
      </c>
      <c r="S29" s="16">
        <v>1823</v>
      </c>
      <c r="T29" s="33">
        <f>SUM(T31:T33)</f>
        <v>40736204</v>
      </c>
      <c r="U29" s="33">
        <f>SUM(U31:U33)</f>
        <v>51121904</v>
      </c>
      <c r="V29" s="33">
        <f>SUM(V31:V33)</f>
        <v>-12465928</v>
      </c>
      <c r="W29" s="33">
        <f>SUM(W31:W33)</f>
        <v>-15366259</v>
      </c>
      <c r="X29" s="16">
        <v>-35811</v>
      </c>
      <c r="Y29" s="16">
        <v>-41889</v>
      </c>
      <c r="Z29" s="44">
        <f t="shared" si="4"/>
        <v>0.42519251925192519</v>
      </c>
      <c r="AA29" s="44">
        <f t="shared" si="5"/>
        <v>0.57480748074807486</v>
      </c>
    </row>
    <row r="30" spans="1:27" x14ac:dyDescent="0.25">
      <c r="A30" s="7"/>
      <c r="B30" s="23"/>
      <c r="C30" s="24"/>
      <c r="D30" s="23" t="str">
        <f t="shared" si="0"/>
        <v/>
      </c>
      <c r="E30" s="24" t="str">
        <f t="shared" si="1"/>
        <v/>
      </c>
      <c r="F30" s="5"/>
      <c r="G30" s="5"/>
      <c r="H30" s="23"/>
      <c r="I30" s="24"/>
      <c r="J30" s="5"/>
      <c r="K30" s="5"/>
      <c r="L30" s="23"/>
      <c r="M30" s="24"/>
      <c r="O30" s="30" t="str">
        <f t="shared" si="2"/>
        <v/>
      </c>
      <c r="T30" s="40" t="str">
        <f t="shared" si="3"/>
        <v/>
      </c>
      <c r="U30" s="40" t="str">
        <f t="shared" si="3"/>
        <v/>
      </c>
      <c r="Z30" s="45" t="str">
        <f t="shared" si="4"/>
        <v/>
      </c>
      <c r="AA30" s="45" t="str">
        <f t="shared" si="5"/>
        <v/>
      </c>
    </row>
    <row r="31" spans="1:27" x14ac:dyDescent="0.25">
      <c r="A31" s="7" t="s">
        <v>71</v>
      </c>
      <c r="B31" s="23">
        <v>45</v>
      </c>
      <c r="C31" s="24">
        <v>-721</v>
      </c>
      <c r="D31" s="23">
        <f t="shared" si="0"/>
        <v>149.00662251655629</v>
      </c>
      <c r="E31" s="24">
        <f t="shared" si="1"/>
        <v>-2477.6632302405501</v>
      </c>
      <c r="F31" s="5">
        <v>122</v>
      </c>
      <c r="G31" s="5">
        <v>93</v>
      </c>
      <c r="H31" s="23">
        <v>12983</v>
      </c>
      <c r="I31" s="24">
        <v>15220</v>
      </c>
      <c r="J31" s="5">
        <v>180</v>
      </c>
      <c r="K31" s="5">
        <v>198</v>
      </c>
      <c r="L31" s="23">
        <v>-8551</v>
      </c>
      <c r="M31" s="24">
        <v>-10789</v>
      </c>
      <c r="O31" s="30">
        <f t="shared" si="2"/>
        <v>-2477.6632302405501</v>
      </c>
      <c r="P31" s="16">
        <v>291</v>
      </c>
      <c r="Q31" s="33">
        <f t="shared" ref="Q31:Q33" si="19">H31*F31</f>
        <v>1583926</v>
      </c>
      <c r="R31" s="33">
        <f t="shared" ref="R31:R33" si="20">I31*G31</f>
        <v>1415460</v>
      </c>
      <c r="S31" s="16">
        <v>302</v>
      </c>
      <c r="T31" s="40">
        <f t="shared" si="3"/>
        <v>1583926</v>
      </c>
      <c r="U31" s="40">
        <f t="shared" si="3"/>
        <v>1415460</v>
      </c>
      <c r="V31" s="40">
        <f t="shared" ref="V31:V33" si="21">IF($A31="","",((L31*J31)))</f>
        <v>-1539180</v>
      </c>
      <c r="W31" s="40">
        <f t="shared" ref="W31:W33" si="22">IF($A31="","",((M31*K31)))</f>
        <v>-2136222</v>
      </c>
      <c r="X31" s="16">
        <v>-8551</v>
      </c>
      <c r="Y31" s="16">
        <v>-10789</v>
      </c>
      <c r="Z31" s="45">
        <f t="shared" si="4"/>
        <v>0.31958762886597936</v>
      </c>
      <c r="AA31" s="45">
        <f t="shared" si="5"/>
        <v>0.68041237113402064</v>
      </c>
    </row>
    <row r="32" spans="1:27" x14ac:dyDescent="0.25">
      <c r="A32" s="7" t="s">
        <v>72</v>
      </c>
      <c r="B32" s="23">
        <v>7004</v>
      </c>
      <c r="C32" s="24">
        <v>5451</v>
      </c>
      <c r="D32" s="23">
        <f t="shared" si="0"/>
        <v>10345.642540620383</v>
      </c>
      <c r="E32" s="24">
        <f t="shared" si="1"/>
        <v>8172.4137931034484</v>
      </c>
      <c r="F32" s="5">
        <v>336</v>
      </c>
      <c r="G32" s="5">
        <v>298</v>
      </c>
      <c r="H32" s="23">
        <v>30900</v>
      </c>
      <c r="I32" s="24">
        <v>36874</v>
      </c>
      <c r="J32" s="5">
        <v>341</v>
      </c>
      <c r="K32" s="5">
        <v>369</v>
      </c>
      <c r="L32" s="23">
        <v>-9908</v>
      </c>
      <c r="M32" s="24">
        <v>-15007</v>
      </c>
      <c r="O32" s="30">
        <f t="shared" si="2"/>
        <v>8172.4137931034484</v>
      </c>
      <c r="P32" s="16">
        <v>667</v>
      </c>
      <c r="Q32" s="33">
        <f t="shared" si="19"/>
        <v>10382400</v>
      </c>
      <c r="R32" s="33">
        <f t="shared" si="20"/>
        <v>10988452</v>
      </c>
      <c r="S32" s="16">
        <v>677</v>
      </c>
      <c r="T32" s="40">
        <f t="shared" si="3"/>
        <v>10382400</v>
      </c>
      <c r="U32" s="40">
        <f t="shared" si="3"/>
        <v>10988452</v>
      </c>
      <c r="V32" s="40">
        <f t="shared" si="21"/>
        <v>-3378628</v>
      </c>
      <c r="W32" s="40">
        <f t="shared" si="22"/>
        <v>-5537583</v>
      </c>
      <c r="X32" s="16">
        <v>-9908</v>
      </c>
      <c r="Y32" s="16">
        <v>-15007</v>
      </c>
      <c r="Z32" s="45">
        <f t="shared" si="4"/>
        <v>0.44677661169415295</v>
      </c>
      <c r="AA32" s="45">
        <f t="shared" si="5"/>
        <v>0.55322338830584705</v>
      </c>
    </row>
    <row r="33" spans="1:27" x14ac:dyDescent="0.25">
      <c r="A33" s="7" t="s">
        <v>73</v>
      </c>
      <c r="B33" s="23">
        <v>21222</v>
      </c>
      <c r="C33" s="24">
        <v>31026</v>
      </c>
      <c r="D33" s="23">
        <f t="shared" si="0"/>
        <v>25144.549763033177</v>
      </c>
      <c r="E33" s="24">
        <f t="shared" si="1"/>
        <v>36076.744186046511</v>
      </c>
      <c r="F33" s="5">
        <v>409</v>
      </c>
      <c r="G33" s="5">
        <v>382</v>
      </c>
      <c r="H33" s="23">
        <v>70342</v>
      </c>
      <c r="I33" s="24">
        <v>101356</v>
      </c>
      <c r="J33" s="5">
        <v>435</v>
      </c>
      <c r="K33" s="5">
        <v>478</v>
      </c>
      <c r="L33" s="23">
        <v>-17352</v>
      </c>
      <c r="M33" s="24">
        <v>-16093</v>
      </c>
      <c r="O33" s="30">
        <f t="shared" si="2"/>
        <v>36076.744186046511</v>
      </c>
      <c r="P33" s="16">
        <v>860</v>
      </c>
      <c r="Q33" s="33">
        <f t="shared" si="19"/>
        <v>28769878</v>
      </c>
      <c r="R33" s="33">
        <f t="shared" si="20"/>
        <v>38717992</v>
      </c>
      <c r="S33" s="16">
        <v>844</v>
      </c>
      <c r="T33" s="40">
        <f t="shared" si="3"/>
        <v>28769878</v>
      </c>
      <c r="U33" s="40">
        <f t="shared" si="3"/>
        <v>38717992</v>
      </c>
      <c r="V33" s="40">
        <f t="shared" si="21"/>
        <v>-7548120</v>
      </c>
      <c r="W33" s="40">
        <f t="shared" si="22"/>
        <v>-7692454</v>
      </c>
      <c r="X33" s="16">
        <v>-17352</v>
      </c>
      <c r="Y33" s="16">
        <v>-16093</v>
      </c>
      <c r="Z33" s="45">
        <f t="shared" si="4"/>
        <v>0.44418604651162791</v>
      </c>
      <c r="AA33" s="45">
        <f t="shared" si="5"/>
        <v>0.55581395348837215</v>
      </c>
    </row>
    <row r="34" spans="1:27" x14ac:dyDescent="0.25">
      <c r="A34" s="7"/>
      <c r="B34" s="23"/>
      <c r="C34" s="24"/>
      <c r="D34" s="23" t="str">
        <f t="shared" si="0"/>
        <v/>
      </c>
      <c r="E34" s="24" t="str">
        <f t="shared" si="1"/>
        <v/>
      </c>
      <c r="F34" s="5"/>
      <c r="G34" s="5"/>
      <c r="H34" s="23"/>
      <c r="I34" s="24"/>
      <c r="J34" s="5"/>
      <c r="K34" s="5"/>
      <c r="L34" s="23"/>
      <c r="M34" s="24"/>
      <c r="O34" s="30" t="str">
        <f t="shared" si="2"/>
        <v/>
      </c>
      <c r="P34" s="11"/>
      <c r="S34" s="11"/>
      <c r="T34" s="40" t="str">
        <f t="shared" si="3"/>
        <v/>
      </c>
      <c r="U34" s="40" t="str">
        <f t="shared" si="3"/>
        <v/>
      </c>
      <c r="Z34" s="45" t="str">
        <f t="shared" si="4"/>
        <v/>
      </c>
      <c r="AA34" s="45" t="str">
        <f t="shared" si="5"/>
        <v/>
      </c>
    </row>
    <row r="35" spans="1:27" s="11" customFormat="1" x14ac:dyDescent="0.25">
      <c r="A35" s="8" t="s">
        <v>11</v>
      </c>
      <c r="B35" s="21">
        <v>126651</v>
      </c>
      <c r="C35" s="22">
        <v>169726</v>
      </c>
      <c r="D35" s="21">
        <f t="shared" si="0"/>
        <v>53665.677966101699</v>
      </c>
      <c r="E35" s="22">
        <f t="shared" si="1"/>
        <v>71343.421605716692</v>
      </c>
      <c r="F35" s="4">
        <v>1250</v>
      </c>
      <c r="G35" s="4">
        <v>1400</v>
      </c>
      <c r="H35" s="21">
        <f>T35/F35</f>
        <v>127700.5624</v>
      </c>
      <c r="I35" s="22">
        <f>U35/G35</f>
        <v>150450.16142857142</v>
      </c>
      <c r="J35" s="4">
        <v>1110</v>
      </c>
      <c r="K35" s="4">
        <v>979</v>
      </c>
      <c r="L35" s="21">
        <f>V35/J35</f>
        <v>-29707.04054054054</v>
      </c>
      <c r="M35" s="22">
        <f>W35/K35</f>
        <v>-41780.657814096019</v>
      </c>
      <c r="O35" s="30">
        <f t="shared" si="2"/>
        <v>71343.421605716692</v>
      </c>
      <c r="P35" s="16">
        <v>2379</v>
      </c>
      <c r="Q35" s="34">
        <f>SUM(Q37:Q41)/F35</f>
        <v>127700.5624</v>
      </c>
      <c r="R35" s="34">
        <f>SUM(R37:R41)/G35</f>
        <v>150450.16142857142</v>
      </c>
      <c r="S35" s="16">
        <v>2360</v>
      </c>
      <c r="T35" s="33">
        <f>SUM(T37:T41)</f>
        <v>159625703</v>
      </c>
      <c r="U35" s="33">
        <f>SUM(U37:U41)</f>
        <v>210630226</v>
      </c>
      <c r="V35" s="33">
        <f>SUM(V37:V41)</f>
        <v>-32974815</v>
      </c>
      <c r="W35" s="33">
        <f>SUM(W37:W41)</f>
        <v>-40903264</v>
      </c>
      <c r="X35" s="16">
        <v>-145784</v>
      </c>
      <c r="Y35" s="16">
        <v>-205769</v>
      </c>
      <c r="Z35" s="44">
        <f t="shared" si="4"/>
        <v>0.58848255569567043</v>
      </c>
      <c r="AA35" s="44">
        <f t="shared" si="5"/>
        <v>0.41151744430432957</v>
      </c>
    </row>
    <row r="36" spans="1:27" x14ac:dyDescent="0.25">
      <c r="A36" s="7"/>
      <c r="B36" s="23"/>
      <c r="C36" s="24"/>
      <c r="D36" s="23" t="str">
        <f t="shared" si="0"/>
        <v/>
      </c>
      <c r="E36" s="24" t="str">
        <f t="shared" si="1"/>
        <v/>
      </c>
      <c r="F36" s="5"/>
      <c r="G36" s="5"/>
      <c r="H36" s="23"/>
      <c r="I36" s="24"/>
      <c r="J36" s="5"/>
      <c r="K36" s="5"/>
      <c r="L36" s="23"/>
      <c r="M36" s="24"/>
      <c r="O36" s="30" t="str">
        <f t="shared" si="2"/>
        <v/>
      </c>
      <c r="T36" s="40" t="str">
        <f t="shared" si="3"/>
        <v/>
      </c>
      <c r="U36" s="40" t="str">
        <f t="shared" si="3"/>
        <v/>
      </c>
      <c r="Z36" s="45" t="str">
        <f t="shared" si="4"/>
        <v/>
      </c>
      <c r="AA36" s="45" t="str">
        <f t="shared" si="5"/>
        <v/>
      </c>
    </row>
    <row r="37" spans="1:27" x14ac:dyDescent="0.25">
      <c r="A37" s="7" t="s">
        <v>74</v>
      </c>
      <c r="B37" s="23">
        <v>50354</v>
      </c>
      <c r="C37" s="24">
        <v>57220</v>
      </c>
      <c r="D37" s="23">
        <f t="shared" si="0"/>
        <v>87724.738675958186</v>
      </c>
      <c r="E37" s="24">
        <f t="shared" si="1"/>
        <v>86960.486322188444</v>
      </c>
      <c r="F37" s="5">
        <v>328</v>
      </c>
      <c r="G37" s="5">
        <v>444</v>
      </c>
      <c r="H37" s="23">
        <v>167800</v>
      </c>
      <c r="I37" s="24">
        <v>150446</v>
      </c>
      <c r="J37" s="5">
        <v>246</v>
      </c>
      <c r="K37" s="5">
        <v>214</v>
      </c>
      <c r="L37" s="23">
        <v>-19041</v>
      </c>
      <c r="M37" s="24">
        <v>-44756</v>
      </c>
      <c r="O37" s="30">
        <f t="shared" si="2"/>
        <v>86960.486322188444</v>
      </c>
      <c r="P37" s="16">
        <v>658</v>
      </c>
      <c r="Q37" s="33">
        <f t="shared" ref="Q37:Q39" si="23">H37*F37</f>
        <v>55038400</v>
      </c>
      <c r="R37" s="33">
        <f t="shared" ref="R37:R39" si="24">I37*G37</f>
        <v>66798024</v>
      </c>
      <c r="S37" s="16">
        <v>574</v>
      </c>
      <c r="T37" s="40">
        <f t="shared" si="3"/>
        <v>55038400</v>
      </c>
      <c r="U37" s="40">
        <f t="shared" si="3"/>
        <v>66798024</v>
      </c>
      <c r="V37" s="40">
        <f t="shared" ref="V37:V41" si="25">IF($A37="","",((L37*J37)))</f>
        <v>-4684086</v>
      </c>
      <c r="W37" s="40">
        <f t="shared" ref="W37:W41" si="26">IF($A37="","",((M37*K37)))</f>
        <v>-9577784</v>
      </c>
      <c r="X37" s="16">
        <v>-19041</v>
      </c>
      <c r="Y37" s="16">
        <v>-44756</v>
      </c>
      <c r="Z37" s="45">
        <f t="shared" si="4"/>
        <v>0.67477203647416417</v>
      </c>
      <c r="AA37" s="45">
        <f t="shared" si="5"/>
        <v>0.32522796352583588</v>
      </c>
    </row>
    <row r="38" spans="1:27" x14ac:dyDescent="0.25">
      <c r="A38" s="7" t="s">
        <v>75</v>
      </c>
      <c r="B38" s="23">
        <v>23202</v>
      </c>
      <c r="C38" s="24">
        <v>12712</v>
      </c>
      <c r="D38" s="23">
        <f t="shared" si="0"/>
        <v>39797.598627787309</v>
      </c>
      <c r="E38" s="24">
        <f t="shared" si="1"/>
        <v>25629.032258064515</v>
      </c>
      <c r="F38" s="5">
        <v>233</v>
      </c>
      <c r="G38" s="5">
        <v>214</v>
      </c>
      <c r="H38" s="23">
        <v>150623</v>
      </c>
      <c r="I38" s="24">
        <v>118224</v>
      </c>
      <c r="J38" s="5">
        <v>350</v>
      </c>
      <c r="K38" s="5">
        <v>282</v>
      </c>
      <c r="L38" s="23">
        <v>-33980</v>
      </c>
      <c r="M38" s="24">
        <v>-44637</v>
      </c>
      <c r="O38" s="30">
        <f t="shared" si="2"/>
        <v>25629.032258064515</v>
      </c>
      <c r="P38" s="16">
        <v>496</v>
      </c>
      <c r="Q38" s="33">
        <f t="shared" si="23"/>
        <v>35095159</v>
      </c>
      <c r="R38" s="33">
        <f t="shared" si="24"/>
        <v>25299936</v>
      </c>
      <c r="S38" s="16">
        <v>583</v>
      </c>
      <c r="T38" s="40">
        <f t="shared" si="3"/>
        <v>35095159</v>
      </c>
      <c r="U38" s="40">
        <f t="shared" si="3"/>
        <v>25299936</v>
      </c>
      <c r="V38" s="40">
        <f t="shared" si="25"/>
        <v>-11893000</v>
      </c>
      <c r="W38" s="40">
        <f t="shared" si="26"/>
        <v>-12587634</v>
      </c>
      <c r="X38" s="16">
        <v>-33980</v>
      </c>
      <c r="Y38" s="16">
        <v>-44637</v>
      </c>
      <c r="Z38" s="45">
        <f t="shared" si="4"/>
        <v>0.43145161290322581</v>
      </c>
      <c r="AA38" s="45">
        <f t="shared" si="5"/>
        <v>0.56854838709677424</v>
      </c>
    </row>
    <row r="39" spans="1:27" x14ac:dyDescent="0.25">
      <c r="A39" s="7" t="s">
        <v>76</v>
      </c>
      <c r="B39" s="23">
        <v>13386</v>
      </c>
      <c r="C39" s="24">
        <v>30403</v>
      </c>
      <c r="D39" s="23">
        <f t="shared" si="0"/>
        <v>35506.631299734749</v>
      </c>
      <c r="E39" s="24">
        <f t="shared" si="1"/>
        <v>82841.96185286103</v>
      </c>
      <c r="F39" s="5">
        <v>207</v>
      </c>
      <c r="G39" s="5">
        <v>230</v>
      </c>
      <c r="H39" s="23">
        <v>95044</v>
      </c>
      <c r="I39" s="24">
        <v>163671</v>
      </c>
      <c r="J39" s="5">
        <v>170</v>
      </c>
      <c r="K39" s="5">
        <v>137</v>
      </c>
      <c r="L39" s="23">
        <v>-36990</v>
      </c>
      <c r="M39" s="24">
        <v>-52854</v>
      </c>
      <c r="O39" s="30">
        <f t="shared" si="2"/>
        <v>82841.96185286103</v>
      </c>
      <c r="P39" s="16">
        <v>367</v>
      </c>
      <c r="Q39" s="33">
        <f t="shared" si="23"/>
        <v>19674108</v>
      </c>
      <c r="R39" s="33">
        <f t="shared" si="24"/>
        <v>37644330</v>
      </c>
      <c r="S39" s="16">
        <v>377</v>
      </c>
      <c r="T39" s="40">
        <f t="shared" si="3"/>
        <v>19674108</v>
      </c>
      <c r="U39" s="40">
        <f t="shared" si="3"/>
        <v>37644330</v>
      </c>
      <c r="V39" s="40">
        <f t="shared" si="25"/>
        <v>-6288300</v>
      </c>
      <c r="W39" s="40">
        <f t="shared" si="26"/>
        <v>-7240998</v>
      </c>
      <c r="X39" s="16">
        <v>-36990</v>
      </c>
      <c r="Y39" s="16">
        <v>-52854</v>
      </c>
      <c r="Z39" s="45">
        <f t="shared" si="4"/>
        <v>0.6267029972752044</v>
      </c>
      <c r="AA39" s="45">
        <f t="shared" si="5"/>
        <v>0.37329700272479566</v>
      </c>
    </row>
    <row r="40" spans="1:27" x14ac:dyDescent="0.25">
      <c r="A40" s="7" t="s">
        <v>77</v>
      </c>
      <c r="B40" s="23">
        <v>26817</v>
      </c>
      <c r="C40" s="24">
        <v>41342</v>
      </c>
      <c r="D40" s="23">
        <f t="shared" si="0"/>
        <v>51472.1689059501</v>
      </c>
      <c r="E40" s="24">
        <f t="shared" si="1"/>
        <v>78003.773584905663</v>
      </c>
      <c r="F40" s="5">
        <v>306</v>
      </c>
      <c r="G40" s="5">
        <v>308</v>
      </c>
      <c r="H40" s="23">
        <v>111450</v>
      </c>
      <c r="I40" s="24">
        <v>160853</v>
      </c>
      <c r="J40" s="5">
        <v>215</v>
      </c>
      <c r="K40" s="5">
        <v>222</v>
      </c>
      <c r="L40" s="23">
        <v>-33892</v>
      </c>
      <c r="M40" s="24">
        <v>-36940</v>
      </c>
      <c r="O40" s="30">
        <f t="shared" si="2"/>
        <v>78003.773584905663</v>
      </c>
      <c r="P40" s="16">
        <v>530</v>
      </c>
      <c r="Q40" s="33">
        <f t="shared" ref="Q40:Q41" si="27">H40*F40</f>
        <v>34103700</v>
      </c>
      <c r="R40" s="33">
        <f t="shared" ref="R40:R41" si="28">I40*G40</f>
        <v>49542724</v>
      </c>
      <c r="S40" s="16">
        <v>521</v>
      </c>
      <c r="T40" s="40">
        <f t="shared" si="3"/>
        <v>34103700</v>
      </c>
      <c r="U40" s="40">
        <f t="shared" si="3"/>
        <v>49542724</v>
      </c>
      <c r="V40" s="40">
        <f t="shared" si="25"/>
        <v>-7286780</v>
      </c>
      <c r="W40" s="40">
        <f t="shared" si="26"/>
        <v>-8200680</v>
      </c>
      <c r="X40" s="16">
        <v>-33892</v>
      </c>
      <c r="Y40" s="16">
        <v>-36940</v>
      </c>
      <c r="Z40" s="45">
        <f t="shared" si="4"/>
        <v>0.5811320754716981</v>
      </c>
      <c r="AA40" s="45">
        <f t="shared" si="5"/>
        <v>0.4188679245283019</v>
      </c>
    </row>
    <row r="41" spans="1:27" x14ac:dyDescent="0.25">
      <c r="A41" s="7" t="s">
        <v>78</v>
      </c>
      <c r="B41" s="23">
        <v>12892</v>
      </c>
      <c r="C41" s="24">
        <v>28049</v>
      </c>
      <c r="D41" s="23">
        <f t="shared" si="0"/>
        <v>42268.852459016394</v>
      </c>
      <c r="E41" s="24">
        <f t="shared" si="1"/>
        <v>85515.243902439019</v>
      </c>
      <c r="F41" s="5">
        <v>176</v>
      </c>
      <c r="G41" s="5">
        <v>204</v>
      </c>
      <c r="H41" s="23">
        <v>89286</v>
      </c>
      <c r="I41" s="24">
        <v>153653</v>
      </c>
      <c r="J41" s="5">
        <v>129</v>
      </c>
      <c r="K41" s="5">
        <v>124</v>
      </c>
      <c r="L41" s="23">
        <v>-21881</v>
      </c>
      <c r="M41" s="24">
        <v>-26582</v>
      </c>
      <c r="O41" s="30">
        <f t="shared" si="2"/>
        <v>85515.243902439019</v>
      </c>
      <c r="P41" s="16">
        <v>328</v>
      </c>
      <c r="Q41" s="33">
        <f t="shared" si="27"/>
        <v>15714336</v>
      </c>
      <c r="R41" s="33">
        <f t="shared" si="28"/>
        <v>31345212</v>
      </c>
      <c r="S41" s="16">
        <v>305</v>
      </c>
      <c r="T41" s="40">
        <f t="shared" si="3"/>
        <v>15714336</v>
      </c>
      <c r="U41" s="40">
        <f t="shared" si="3"/>
        <v>31345212</v>
      </c>
      <c r="V41" s="40">
        <f t="shared" si="25"/>
        <v>-2822649</v>
      </c>
      <c r="W41" s="40">
        <f t="shared" si="26"/>
        <v>-3296168</v>
      </c>
      <c r="X41" s="16">
        <v>-21881</v>
      </c>
      <c r="Y41" s="16">
        <v>-26582</v>
      </c>
      <c r="Z41" s="45">
        <f t="shared" si="4"/>
        <v>0.62195121951219512</v>
      </c>
      <c r="AA41" s="45">
        <f t="shared" si="5"/>
        <v>0.37804878048780488</v>
      </c>
    </row>
    <row r="42" spans="1:27" x14ac:dyDescent="0.25">
      <c r="A42" s="7"/>
      <c r="B42" s="23"/>
      <c r="C42" s="24"/>
      <c r="D42" s="23" t="str">
        <f t="shared" si="0"/>
        <v/>
      </c>
      <c r="E42" s="24" t="str">
        <f t="shared" si="1"/>
        <v/>
      </c>
      <c r="F42" s="5"/>
      <c r="G42" s="5"/>
      <c r="H42" s="23"/>
      <c r="I42" s="24"/>
      <c r="J42" s="5"/>
      <c r="K42" s="5"/>
      <c r="L42" s="23"/>
      <c r="M42" s="24"/>
      <c r="O42" s="30" t="str">
        <f t="shared" si="2"/>
        <v/>
      </c>
      <c r="P42" s="11"/>
      <c r="S42" s="11"/>
      <c r="T42" s="40" t="str">
        <f t="shared" si="3"/>
        <v/>
      </c>
      <c r="U42" s="40" t="str">
        <f t="shared" si="3"/>
        <v/>
      </c>
      <c r="Z42" s="45" t="str">
        <f t="shared" si="4"/>
        <v/>
      </c>
      <c r="AA42" s="45" t="str">
        <f t="shared" si="5"/>
        <v/>
      </c>
    </row>
    <row r="43" spans="1:27" s="11" customFormat="1" x14ac:dyDescent="0.25">
      <c r="A43" s="8" t="s">
        <v>5</v>
      </c>
      <c r="B43" s="21">
        <v>198773</v>
      </c>
      <c r="C43" s="22">
        <v>190090</v>
      </c>
      <c r="D43" s="21">
        <f t="shared" si="0"/>
        <v>120834.65045592705</v>
      </c>
      <c r="E43" s="22">
        <f t="shared" si="1"/>
        <v>119328.31136220966</v>
      </c>
      <c r="F43" s="4">
        <v>1099</v>
      </c>
      <c r="G43" s="4">
        <v>991</v>
      </c>
      <c r="H43" s="21">
        <f>T43/F43</f>
        <v>193594.71519563239</v>
      </c>
      <c r="I43" s="22">
        <f>U43/G43</f>
        <v>210126.6740665994</v>
      </c>
      <c r="J43" s="4">
        <v>546</v>
      </c>
      <c r="K43" s="4">
        <v>602</v>
      </c>
      <c r="L43" s="21">
        <f>V43/J43</f>
        <v>-25616.866300366299</v>
      </c>
      <c r="M43" s="22">
        <f>W43/K43</f>
        <v>-30141.941860465115</v>
      </c>
      <c r="O43" s="30">
        <f t="shared" si="2"/>
        <v>119328.31136220966</v>
      </c>
      <c r="P43" s="16">
        <v>1593</v>
      </c>
      <c r="Q43" s="34">
        <f>SUM(Q45:Q48)/F43</f>
        <v>193594.71519563239</v>
      </c>
      <c r="R43" s="35">
        <f>SUM(R45:R48)/G43</f>
        <v>210126.6740665994</v>
      </c>
      <c r="S43" s="16">
        <v>1645</v>
      </c>
      <c r="T43" s="33">
        <f>SUM(T45:T48)</f>
        <v>212760592</v>
      </c>
      <c r="U43" s="33">
        <f>SUM(U45:U48)</f>
        <v>208235534</v>
      </c>
      <c r="V43" s="33">
        <f>SUM(V45:V48)</f>
        <v>-13986809</v>
      </c>
      <c r="W43" s="33">
        <f>SUM(W45:W48)</f>
        <v>-18145449</v>
      </c>
      <c r="X43" s="16">
        <v>-101421</v>
      </c>
      <c r="Y43" s="16">
        <v>-120447</v>
      </c>
      <c r="Z43" s="44">
        <f t="shared" si="4"/>
        <v>0.62209667294413062</v>
      </c>
      <c r="AA43" s="44">
        <f t="shared" si="5"/>
        <v>0.37790332705586943</v>
      </c>
    </row>
    <row r="44" spans="1:27" x14ac:dyDescent="0.25">
      <c r="A44" s="7"/>
      <c r="B44" s="23"/>
      <c r="C44" s="24"/>
      <c r="D44" s="23" t="str">
        <f t="shared" si="0"/>
        <v/>
      </c>
      <c r="E44" s="24" t="str">
        <f t="shared" si="1"/>
        <v/>
      </c>
      <c r="F44" s="5"/>
      <c r="G44" s="5"/>
      <c r="H44" s="23"/>
      <c r="I44" s="24"/>
      <c r="J44" s="5"/>
      <c r="K44" s="5"/>
      <c r="L44" s="23"/>
      <c r="M44" s="24"/>
      <c r="O44" s="30" t="str">
        <f t="shared" si="2"/>
        <v/>
      </c>
      <c r="T44" s="40" t="str">
        <f t="shared" si="3"/>
        <v/>
      </c>
      <c r="U44" s="40" t="str">
        <f t="shared" si="3"/>
        <v/>
      </c>
      <c r="Z44" s="45" t="str">
        <f t="shared" si="4"/>
        <v/>
      </c>
      <c r="AA44" s="45" t="str">
        <f t="shared" si="5"/>
        <v/>
      </c>
    </row>
    <row r="45" spans="1:27" x14ac:dyDescent="0.25">
      <c r="A45" s="7" t="s">
        <v>79</v>
      </c>
      <c r="B45" s="23">
        <v>40817</v>
      </c>
      <c r="C45" s="24">
        <v>55791</v>
      </c>
      <c r="D45" s="23">
        <f t="shared" si="0"/>
        <v>96266.509433962274</v>
      </c>
      <c r="E45" s="24">
        <f t="shared" si="1"/>
        <v>131893.61702127659</v>
      </c>
      <c r="F45" s="5">
        <v>285</v>
      </c>
      <c r="G45" s="5">
        <v>274</v>
      </c>
      <c r="H45" s="23">
        <v>168108</v>
      </c>
      <c r="I45" s="24">
        <v>214949</v>
      </c>
      <c r="J45" s="5">
        <v>139</v>
      </c>
      <c r="K45" s="5">
        <v>149</v>
      </c>
      <c r="L45" s="23">
        <v>-51032</v>
      </c>
      <c r="M45" s="24">
        <v>-20838</v>
      </c>
      <c r="O45" s="30">
        <f t="shared" si="2"/>
        <v>131893.61702127659</v>
      </c>
      <c r="P45" s="16">
        <v>423</v>
      </c>
      <c r="Q45" s="33">
        <f t="shared" ref="Q45:Q48" si="29">H45*F45</f>
        <v>47910780</v>
      </c>
      <c r="R45" s="33">
        <f t="shared" ref="R45:R48" si="30">I45*G45</f>
        <v>58896026</v>
      </c>
      <c r="S45" s="16">
        <v>424</v>
      </c>
      <c r="T45" s="40">
        <f t="shared" si="3"/>
        <v>47910780</v>
      </c>
      <c r="U45" s="40">
        <f t="shared" si="3"/>
        <v>58896026</v>
      </c>
      <c r="V45" s="40">
        <f t="shared" ref="V45:V48" si="31">IF($A45="","",((L45*J45)))</f>
        <v>-7093448</v>
      </c>
      <c r="W45" s="40">
        <f t="shared" ref="W45:W48" si="32">IF($A45="","",((M45*K45)))</f>
        <v>-3104862</v>
      </c>
      <c r="X45" s="16">
        <v>-51032</v>
      </c>
      <c r="Y45" s="16">
        <v>-20838</v>
      </c>
      <c r="Z45" s="45">
        <f t="shared" si="4"/>
        <v>0.64775413711583929</v>
      </c>
      <c r="AA45" s="45">
        <f t="shared" si="5"/>
        <v>0.35224586288416077</v>
      </c>
    </row>
    <row r="46" spans="1:27" x14ac:dyDescent="0.25">
      <c r="A46" s="7" t="s">
        <v>80</v>
      </c>
      <c r="B46" s="23">
        <v>54718</v>
      </c>
      <c r="C46" s="24">
        <v>48395</v>
      </c>
      <c r="D46" s="23">
        <f t="shared" si="0"/>
        <v>166316.10942249239</v>
      </c>
      <c r="E46" s="24">
        <f t="shared" si="1"/>
        <v>169213.28671328671</v>
      </c>
      <c r="F46" s="5">
        <v>225</v>
      </c>
      <c r="G46" s="5">
        <v>193</v>
      </c>
      <c r="H46" s="23">
        <v>249641</v>
      </c>
      <c r="I46" s="24">
        <v>268652</v>
      </c>
      <c r="J46" s="5">
        <v>104</v>
      </c>
      <c r="K46" s="5">
        <v>93</v>
      </c>
      <c r="L46" s="23">
        <v>-13952</v>
      </c>
      <c r="M46" s="24">
        <v>-37143</v>
      </c>
      <c r="O46" s="30">
        <f t="shared" si="2"/>
        <v>169213.28671328671</v>
      </c>
      <c r="P46" s="16">
        <v>286</v>
      </c>
      <c r="Q46" s="33">
        <f t="shared" si="29"/>
        <v>56169225</v>
      </c>
      <c r="R46" s="33">
        <f t="shared" si="30"/>
        <v>51849836</v>
      </c>
      <c r="S46" s="16">
        <v>329</v>
      </c>
      <c r="T46" s="40">
        <f t="shared" si="3"/>
        <v>56169225</v>
      </c>
      <c r="U46" s="40">
        <f t="shared" si="3"/>
        <v>51849836</v>
      </c>
      <c r="V46" s="40">
        <f t="shared" si="31"/>
        <v>-1451008</v>
      </c>
      <c r="W46" s="40">
        <f t="shared" si="32"/>
        <v>-3454299</v>
      </c>
      <c r="X46" s="16">
        <v>-13952</v>
      </c>
      <c r="Y46" s="16">
        <v>-37143</v>
      </c>
      <c r="Z46" s="45">
        <f t="shared" si="4"/>
        <v>0.67482517482517479</v>
      </c>
      <c r="AA46" s="45">
        <f t="shared" si="5"/>
        <v>0.32517482517482516</v>
      </c>
    </row>
    <row r="47" spans="1:27" x14ac:dyDescent="0.25">
      <c r="A47" s="7" t="s">
        <v>81</v>
      </c>
      <c r="B47" s="23">
        <v>52140</v>
      </c>
      <c r="C47" s="24">
        <v>46278</v>
      </c>
      <c r="D47" s="23">
        <f t="shared" si="0"/>
        <v>102637.79527559054</v>
      </c>
      <c r="E47" s="24">
        <f t="shared" si="1"/>
        <v>90741.176470588223</v>
      </c>
      <c r="F47" s="5">
        <v>309</v>
      </c>
      <c r="G47" s="5">
        <v>297</v>
      </c>
      <c r="H47" s="23">
        <v>179943</v>
      </c>
      <c r="I47" s="24">
        <v>181937</v>
      </c>
      <c r="J47" s="5">
        <v>199</v>
      </c>
      <c r="K47" s="5">
        <v>213</v>
      </c>
      <c r="L47" s="23">
        <v>-17399</v>
      </c>
      <c r="M47" s="24">
        <v>-36421</v>
      </c>
      <c r="O47" s="30">
        <f t="shared" si="2"/>
        <v>90741.176470588223</v>
      </c>
      <c r="P47" s="16">
        <v>510</v>
      </c>
      <c r="Q47" s="33">
        <f t="shared" si="29"/>
        <v>55602387</v>
      </c>
      <c r="R47" s="33">
        <f t="shared" si="30"/>
        <v>54035289</v>
      </c>
      <c r="S47" s="16">
        <v>508</v>
      </c>
      <c r="T47" s="40">
        <f t="shared" si="3"/>
        <v>55602387</v>
      </c>
      <c r="U47" s="40">
        <f t="shared" si="3"/>
        <v>54035289</v>
      </c>
      <c r="V47" s="40">
        <f t="shared" si="31"/>
        <v>-3462401</v>
      </c>
      <c r="W47" s="40">
        <f t="shared" si="32"/>
        <v>-7757673</v>
      </c>
      <c r="X47" s="16">
        <v>-17399</v>
      </c>
      <c r="Y47" s="16">
        <v>-36421</v>
      </c>
      <c r="Z47" s="45">
        <f t="shared" si="4"/>
        <v>0.58235294117647063</v>
      </c>
      <c r="AA47" s="45">
        <f t="shared" si="5"/>
        <v>0.41764705882352943</v>
      </c>
    </row>
    <row r="48" spans="1:27" x14ac:dyDescent="0.25">
      <c r="A48" s="9" t="s">
        <v>82</v>
      </c>
      <c r="B48" s="27">
        <v>51098</v>
      </c>
      <c r="C48" s="28">
        <v>39626</v>
      </c>
      <c r="D48" s="27">
        <f t="shared" si="0"/>
        <v>133067.70833333334</v>
      </c>
      <c r="E48" s="28">
        <f t="shared" si="1"/>
        <v>105951.87165775402</v>
      </c>
      <c r="F48" s="10">
        <v>280</v>
      </c>
      <c r="G48" s="10">
        <v>227</v>
      </c>
      <c r="H48" s="27">
        <v>189565</v>
      </c>
      <c r="I48" s="28">
        <v>191429</v>
      </c>
      <c r="J48" s="10">
        <v>104</v>
      </c>
      <c r="K48" s="10">
        <v>147</v>
      </c>
      <c r="L48" s="27">
        <v>-19038</v>
      </c>
      <c r="M48" s="28">
        <v>-26045</v>
      </c>
      <c r="O48" s="30">
        <f t="shared" si="2"/>
        <v>105951.87165775402</v>
      </c>
      <c r="P48" s="16">
        <v>374</v>
      </c>
      <c r="Q48" s="33">
        <f t="shared" si="29"/>
        <v>53078200</v>
      </c>
      <c r="R48" s="33">
        <f t="shared" si="30"/>
        <v>43454383</v>
      </c>
      <c r="S48" s="16">
        <v>384</v>
      </c>
      <c r="T48" s="40">
        <f t="shared" si="3"/>
        <v>53078200</v>
      </c>
      <c r="U48" s="40">
        <f t="shared" si="3"/>
        <v>43454383</v>
      </c>
      <c r="V48" s="40">
        <f t="shared" si="31"/>
        <v>-1979952</v>
      </c>
      <c r="W48" s="40">
        <f t="shared" si="32"/>
        <v>-3828615</v>
      </c>
      <c r="X48" s="16">
        <v>-19038</v>
      </c>
      <c r="Y48" s="16">
        <v>-26045</v>
      </c>
      <c r="Z48" s="45">
        <f t="shared" si="4"/>
        <v>0.60695187165775399</v>
      </c>
      <c r="AA48" s="45">
        <f t="shared" si="5"/>
        <v>0.39304812834224601</v>
      </c>
    </row>
    <row r="49" spans="1:21" x14ac:dyDescent="0.25">
      <c r="G49" s="42">
        <f>G35+G43+K35+K43</f>
        <v>3972</v>
      </c>
      <c r="P49" s="41">
        <f>(P43+P35)/P7</f>
        <v>0.32408616187989558</v>
      </c>
      <c r="T49" s="41">
        <f>T43/T7</f>
        <v>0.37696067618860613</v>
      </c>
      <c r="U49" s="41">
        <f>(U43+U35)/U7</f>
        <v>0.64258047294659271</v>
      </c>
    </row>
    <row r="50" spans="1:21" x14ac:dyDescent="0.25">
      <c r="A50" s="6" t="s">
        <v>112</v>
      </c>
      <c r="G50" s="2">
        <f>(G43+G35)/G49</f>
        <v>0.60196374622356497</v>
      </c>
    </row>
    <row r="51" spans="1:21" x14ac:dyDescent="0.25">
      <c r="A51" s="6" t="s">
        <v>113</v>
      </c>
    </row>
    <row r="55" spans="1:21" x14ac:dyDescent="0.25">
      <c r="B55" s="16">
        <v>2007</v>
      </c>
      <c r="C55" s="16">
        <v>2012</v>
      </c>
    </row>
    <row r="56" spans="1:21" x14ac:dyDescent="0.25">
      <c r="B56" s="16">
        <v>304.5</v>
      </c>
      <c r="C56" s="16">
        <v>377.2</v>
      </c>
    </row>
    <row r="57" spans="1:21" x14ac:dyDescent="0.25">
      <c r="B57" s="29">
        <f>C56/B56</f>
        <v>1.2387520525451559</v>
      </c>
    </row>
  </sheetData>
  <mergeCells count="8">
    <mergeCell ref="A1:M1"/>
    <mergeCell ref="A2:M2"/>
    <mergeCell ref="B4:C4"/>
    <mergeCell ref="D4:E4"/>
    <mergeCell ref="F4:G4"/>
    <mergeCell ref="H4:I4"/>
    <mergeCell ref="J4:K4"/>
    <mergeCell ref="L4:M4"/>
  </mergeCells>
  <pageMargins left="0.57999999999999996" right="0.21" top="0.77" bottom="0.32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C55"/>
  <sheetViews>
    <sheetView topLeftCell="A28" zoomScale="90" zoomScaleNormal="90" workbookViewId="0">
      <selection activeCell="D5" sqref="D5:D44"/>
    </sheetView>
  </sheetViews>
  <sheetFormatPr defaultColWidth="8.85546875" defaultRowHeight="15" x14ac:dyDescent="0.25"/>
  <cols>
    <col min="1" max="3" width="8.85546875" style="3"/>
    <col min="4" max="4" width="10" style="3" bestFit="1" customWidth="1"/>
    <col min="5" max="10" width="10" style="3" customWidth="1"/>
    <col min="11" max="11" width="7.42578125" style="3" customWidth="1"/>
    <col min="12" max="12" width="3.42578125" style="3" customWidth="1"/>
    <col min="13" max="17" width="8.85546875" style="3"/>
    <col min="18" max="18" width="8.85546875" style="16"/>
    <col min="19" max="19" width="2.28515625" style="3" customWidth="1"/>
    <col min="20" max="25" width="8.85546875" style="3"/>
    <col min="26" max="26" width="12.5703125" style="3" customWidth="1"/>
    <col min="27" max="27" width="10.7109375" style="3" customWidth="1"/>
    <col min="28" max="16384" width="8.85546875" style="3"/>
  </cols>
  <sheetData>
    <row r="2" spans="1:29" x14ac:dyDescent="0.25">
      <c r="A2" s="3" t="s">
        <v>60</v>
      </c>
      <c r="B2" s="3" t="s">
        <v>59</v>
      </c>
      <c r="C2" s="3" t="s">
        <v>58</v>
      </c>
      <c r="D2" s="3">
        <v>2012</v>
      </c>
      <c r="M2" s="3" t="s">
        <v>57</v>
      </c>
      <c r="N2" s="3" t="s">
        <v>56</v>
      </c>
      <c r="O2" s="3" t="s">
        <v>55</v>
      </c>
      <c r="Q2" s="3" t="s">
        <v>54</v>
      </c>
      <c r="R2" s="16" t="s">
        <v>54</v>
      </c>
    </row>
    <row r="3" spans="1:29" x14ac:dyDescent="0.25">
      <c r="A3" s="3">
        <v>1</v>
      </c>
      <c r="B3" s="3">
        <v>24</v>
      </c>
      <c r="C3" s="3" t="s">
        <v>53</v>
      </c>
      <c r="D3" s="12">
        <v>26286318.555008207</v>
      </c>
      <c r="E3" s="12">
        <v>91</v>
      </c>
      <c r="F3" s="3">
        <v>75</v>
      </c>
      <c r="G3" s="3">
        <v>528</v>
      </c>
      <c r="H3" s="3">
        <v>64637</v>
      </c>
      <c r="I3" s="3">
        <v>107971</v>
      </c>
      <c r="K3" s="2">
        <f t="shared" ref="K3:K44" si="0">IF(OR(D3=" (D)",D3=""),D3,D3/$D$3)</f>
        <v>1</v>
      </c>
      <c r="M3" s="3" t="s">
        <v>18</v>
      </c>
      <c r="N3" s="3">
        <v>1</v>
      </c>
      <c r="O3" s="3">
        <f>IF(ISNA(VLOOKUP($M3,$X$3:$AA$25,3,FALSE)),0,(VLOOKUP($M3,$X$3:$AA$25,3,FALSE)))</f>
        <v>54505.09031198686</v>
      </c>
      <c r="P3" s="3">
        <f>IF(ISNA(VLOOKUP($M3,$X$3:$AA$25,4,FALSE)),0,(VLOOKUP($M3,$X$3:$AA$25,4,FALSE)))</f>
        <v>130000</v>
      </c>
      <c r="Q3" s="3">
        <f t="shared" ref="Q3:R26" si="1">IF(O3=" (D)",O3,O3/1000)</f>
        <v>54.505090311986862</v>
      </c>
      <c r="R3" s="16">
        <f t="shared" si="1"/>
        <v>130</v>
      </c>
      <c r="T3" s="3" t="s">
        <v>44</v>
      </c>
      <c r="U3" s="3">
        <v>19</v>
      </c>
      <c r="V3" s="3">
        <f t="shared" ref="V3:V25" si="2">IF(ISNA(VLOOKUP(T3,$X$3:$Z$25,3,FALSE)),0,(VLOOKUP(T3,$X$3:$Z$25,3,FALSE)))</f>
        <v>305971.75697865349</v>
      </c>
      <c r="W3" s="3">
        <f>IF(ISNA(VLOOKUP(T3,$X$3:$AA$25,4,FALSE)),0,(VLOOKUP(T3,$X$3:$AA$25,4,FALSE)))</f>
        <v>210000</v>
      </c>
      <c r="X3" s="16" t="s">
        <v>44</v>
      </c>
      <c r="Z3" s="17">
        <v>305971.75697865349</v>
      </c>
      <c r="AA3" s="17">
        <v>210000</v>
      </c>
      <c r="AC3" s="3" t="str">
        <f>TRIM(X3)</f>
        <v>DORCHESTER</v>
      </c>
    </row>
    <row r="4" spans="1:29" x14ac:dyDescent="0.25">
      <c r="A4" s="3">
        <v>2</v>
      </c>
      <c r="D4" s="12" t="s">
        <v>4</v>
      </c>
      <c r="E4" s="12"/>
      <c r="H4" s="16"/>
      <c r="I4" s="16"/>
      <c r="K4" s="2" t="str">
        <f t="shared" si="0"/>
        <v/>
      </c>
      <c r="M4" s="3" t="s">
        <v>40</v>
      </c>
      <c r="N4" s="3">
        <v>3</v>
      </c>
      <c r="O4" s="3">
        <f t="shared" ref="O4:O25" si="3">IF(ISNA(VLOOKUP(M4,$X$3:$Z$25,3,FALSE)),0,(VLOOKUP(M4,$X$3:$Z$25,3,FALSE)))</f>
        <v>864648.9326765188</v>
      </c>
      <c r="P4" s="3">
        <f t="shared" ref="P4:P25" si="4">IF(ISNA(VLOOKUP($M4,$X$3:$AA$25,4,FALSE)),0,(VLOOKUP($M4,$X$3:$AA$25,4,FALSE)))</f>
        <v>720000</v>
      </c>
      <c r="Q4" s="3">
        <f t="shared" si="1"/>
        <v>864.64893267651883</v>
      </c>
      <c r="R4" s="16">
        <f t="shared" si="1"/>
        <v>720</v>
      </c>
      <c r="T4" s="3" t="s">
        <v>27</v>
      </c>
      <c r="U4" s="3">
        <v>39</v>
      </c>
      <c r="V4" s="3">
        <f t="shared" si="2"/>
        <v>33446.30541871921</v>
      </c>
      <c r="W4" s="3">
        <f t="shared" ref="W4:W25" si="5">IF(ISNA(VLOOKUP(T4,$X$3:$AA$25,4,FALSE)),0,(VLOOKUP(T4,$X$3:$AA$25,4,FALSE)))</f>
        <v>30000</v>
      </c>
      <c r="X4" s="16" t="s">
        <v>27</v>
      </c>
      <c r="Z4" s="17">
        <v>33446.30541871921</v>
      </c>
      <c r="AA4" s="17">
        <v>30000</v>
      </c>
      <c r="AC4" s="3" t="str">
        <f t="shared" ref="AC4:AC15" si="6">TRIM(X4)</f>
        <v>SOMERSET</v>
      </c>
    </row>
    <row r="5" spans="1:29" x14ac:dyDescent="0.25">
      <c r="A5" s="3">
        <v>3</v>
      </c>
      <c r="C5" s="3" t="s">
        <v>52</v>
      </c>
      <c r="D5" s="12">
        <f t="shared" ref="D5:I5" si="7">SUM(D7:D12)</f>
        <v>59</v>
      </c>
      <c r="E5" s="12">
        <f t="shared" si="7"/>
        <v>17</v>
      </c>
      <c r="F5" s="3">
        <f t="shared" si="7"/>
        <v>7</v>
      </c>
      <c r="G5" s="3">
        <f t="shared" si="7"/>
        <v>0</v>
      </c>
      <c r="H5" s="16">
        <f t="shared" si="7"/>
        <v>2105</v>
      </c>
      <c r="I5" s="16">
        <f t="shared" si="7"/>
        <v>2014</v>
      </c>
      <c r="K5" s="2">
        <f t="shared" si="0"/>
        <v>2.2445136193770663E-6</v>
      </c>
      <c r="M5" s="3" t="s">
        <v>50</v>
      </c>
      <c r="N5" s="3">
        <v>5</v>
      </c>
      <c r="O5" s="3">
        <f t="shared" si="3"/>
        <v>1721865.3530377666</v>
      </c>
      <c r="P5" s="3">
        <f t="shared" si="4"/>
        <v>2550000</v>
      </c>
      <c r="Q5" s="3">
        <f t="shared" si="1"/>
        <v>1721.8653530377667</v>
      </c>
      <c r="R5" s="16">
        <f t="shared" si="1"/>
        <v>2550</v>
      </c>
      <c r="T5" s="3" t="s">
        <v>19</v>
      </c>
      <c r="U5" s="3">
        <v>45</v>
      </c>
      <c r="V5" s="3">
        <f t="shared" si="2"/>
        <v>735818.71921182261</v>
      </c>
      <c r="W5" s="3">
        <f t="shared" si="5"/>
        <v>475000</v>
      </c>
      <c r="X5" s="16" t="s">
        <v>19</v>
      </c>
      <c r="Z5" s="17">
        <v>735818.71921182261</v>
      </c>
      <c r="AA5" s="17">
        <v>475000</v>
      </c>
      <c r="AC5" s="3" t="str">
        <f t="shared" si="6"/>
        <v>WICOMICO</v>
      </c>
    </row>
    <row r="6" spans="1:29" x14ac:dyDescent="0.25">
      <c r="A6" s="3">
        <v>4</v>
      </c>
      <c r="D6" s="12" t="s">
        <v>4</v>
      </c>
      <c r="E6" s="12" t="s">
        <v>4</v>
      </c>
      <c r="H6" s="16"/>
      <c r="I6" s="16"/>
      <c r="K6" s="2" t="str">
        <f t="shared" si="0"/>
        <v/>
      </c>
      <c r="M6" s="3" t="s">
        <v>38</v>
      </c>
      <c r="N6" s="3">
        <v>9</v>
      </c>
      <c r="O6" s="3">
        <f t="shared" si="3"/>
        <v>296061.74055829225</v>
      </c>
      <c r="P6" s="3">
        <f t="shared" si="4"/>
        <v>456000</v>
      </c>
      <c r="Q6" s="3">
        <f t="shared" si="1"/>
        <v>296.06174055829223</v>
      </c>
      <c r="R6" s="16">
        <f t="shared" si="1"/>
        <v>456</v>
      </c>
      <c r="T6" s="3" t="s">
        <v>17</v>
      </c>
      <c r="U6" s="3">
        <v>47</v>
      </c>
      <c r="V6" s="3">
        <f t="shared" si="2"/>
        <v>37162.561576354674</v>
      </c>
      <c r="W6" s="3">
        <f t="shared" si="5"/>
        <v>184000</v>
      </c>
      <c r="X6" s="16" t="s">
        <v>17</v>
      </c>
      <c r="Z6" s="17">
        <v>37162.561576354674</v>
      </c>
      <c r="AA6" s="17">
        <v>184000</v>
      </c>
      <c r="AC6" s="3" t="str">
        <f t="shared" si="6"/>
        <v>WORCESTER</v>
      </c>
    </row>
    <row r="7" spans="1:29" x14ac:dyDescent="0.25">
      <c r="A7" s="3">
        <v>5</v>
      </c>
      <c r="B7" s="3">
        <v>24003</v>
      </c>
      <c r="C7" s="3" t="s">
        <v>51</v>
      </c>
      <c r="D7" s="16" t="s">
        <v>131</v>
      </c>
      <c r="E7" s="12">
        <v>3</v>
      </c>
      <c r="F7" s="3">
        <v>3</v>
      </c>
      <c r="G7" s="3" t="s">
        <v>85</v>
      </c>
      <c r="H7" s="16">
        <v>211</v>
      </c>
      <c r="I7" s="16">
        <v>259</v>
      </c>
      <c r="K7" s="2" t="e">
        <f t="shared" si="0"/>
        <v>#VALUE!</v>
      </c>
      <c r="M7" s="3" t="s">
        <v>31</v>
      </c>
      <c r="N7" s="3">
        <v>11</v>
      </c>
      <c r="O7" s="3">
        <f t="shared" si="3"/>
        <v>2987869.9507389157</v>
      </c>
      <c r="P7" s="3">
        <f t="shared" si="4"/>
        <v>3734000</v>
      </c>
      <c r="Q7" s="3">
        <f t="shared" si="1"/>
        <v>2987.8699507389156</v>
      </c>
      <c r="R7" s="16">
        <f t="shared" si="1"/>
        <v>3734</v>
      </c>
      <c r="T7" s="3" t="s">
        <v>50</v>
      </c>
      <c r="U7" s="3">
        <v>5</v>
      </c>
      <c r="V7" s="3">
        <f t="shared" si="2"/>
        <v>1721865.3530377666</v>
      </c>
      <c r="W7" s="3">
        <f t="shared" si="5"/>
        <v>2550000</v>
      </c>
      <c r="X7" s="16" t="s">
        <v>50</v>
      </c>
      <c r="Z7" s="17">
        <v>1721865.3530377666</v>
      </c>
      <c r="AA7" s="17">
        <v>2550000</v>
      </c>
      <c r="AC7" s="3" t="str">
        <f t="shared" si="6"/>
        <v>BALTIMORE</v>
      </c>
    </row>
    <row r="8" spans="1:29" x14ac:dyDescent="0.25">
      <c r="A8" s="3">
        <v>6</v>
      </c>
      <c r="B8" s="3">
        <v>24005</v>
      </c>
      <c r="C8" s="3" t="s">
        <v>49</v>
      </c>
      <c r="D8" s="16" t="s">
        <v>131</v>
      </c>
      <c r="E8" s="12">
        <v>7</v>
      </c>
      <c r="F8" s="3">
        <v>0</v>
      </c>
      <c r="G8" s="3" t="s">
        <v>86</v>
      </c>
      <c r="H8" s="16">
        <v>466</v>
      </c>
      <c r="I8" s="16">
        <v>435</v>
      </c>
      <c r="K8" s="2" t="e">
        <f t="shared" si="0"/>
        <v>#VALUE!</v>
      </c>
      <c r="M8" s="3" t="s">
        <v>48</v>
      </c>
      <c r="N8" s="3">
        <v>13</v>
      </c>
      <c r="O8" s="3">
        <f t="shared" si="3"/>
        <v>1933691.9540229882</v>
      </c>
      <c r="P8" s="3">
        <f t="shared" si="4"/>
        <v>3309000</v>
      </c>
      <c r="Q8" s="3">
        <f t="shared" si="1"/>
        <v>1933.6919540229883</v>
      </c>
      <c r="R8" s="16">
        <f t="shared" si="1"/>
        <v>3309</v>
      </c>
      <c r="T8" s="3" t="s">
        <v>48</v>
      </c>
      <c r="U8" s="3">
        <v>13</v>
      </c>
      <c r="V8" s="3">
        <f t="shared" si="2"/>
        <v>1933691.9540229882</v>
      </c>
      <c r="W8" s="3">
        <f t="shared" si="5"/>
        <v>3309000</v>
      </c>
      <c r="X8" s="16" t="s">
        <v>48</v>
      </c>
      <c r="Z8" s="17">
        <v>1933691.9540229882</v>
      </c>
      <c r="AA8" s="17">
        <v>3309000</v>
      </c>
      <c r="AC8" s="3" t="str">
        <f t="shared" si="6"/>
        <v>CARROLL</v>
      </c>
    </row>
    <row r="9" spans="1:29" x14ac:dyDescent="0.25">
      <c r="A9" s="3">
        <v>7</v>
      </c>
      <c r="B9" s="3">
        <v>24013</v>
      </c>
      <c r="C9" s="3" t="s">
        <v>47</v>
      </c>
      <c r="D9" s="16">
        <v>59</v>
      </c>
      <c r="E9" s="12">
        <v>3</v>
      </c>
      <c r="F9" s="3">
        <v>1</v>
      </c>
      <c r="G9" s="3" t="s">
        <v>89</v>
      </c>
      <c r="H9" s="16">
        <v>718</v>
      </c>
      <c r="I9" s="16">
        <v>709</v>
      </c>
      <c r="K9" s="2">
        <f t="shared" si="0"/>
        <v>2.2445136193770663E-6</v>
      </c>
      <c r="M9" s="3" t="s">
        <v>28</v>
      </c>
      <c r="N9" s="3">
        <v>15</v>
      </c>
      <c r="O9" s="3">
        <f t="shared" si="3"/>
        <v>1565782.594417077</v>
      </c>
      <c r="P9" s="3">
        <f t="shared" si="4"/>
        <v>690000</v>
      </c>
      <c r="Q9" s="3">
        <f t="shared" si="1"/>
        <v>1565.782594417077</v>
      </c>
      <c r="R9" s="16">
        <f t="shared" si="1"/>
        <v>690</v>
      </c>
      <c r="T9" s="3" t="s">
        <v>43</v>
      </c>
      <c r="U9" s="3">
        <v>21</v>
      </c>
      <c r="V9" s="3">
        <f t="shared" si="2"/>
        <v>3172444.0065681441</v>
      </c>
      <c r="W9" s="3">
        <f t="shared" si="5"/>
        <v>2803000</v>
      </c>
      <c r="X9" s="16" t="s">
        <v>43</v>
      </c>
      <c r="Z9" s="17">
        <v>3172444.0065681441</v>
      </c>
      <c r="AA9" s="17">
        <v>2803000</v>
      </c>
      <c r="AC9" s="3" t="str">
        <f t="shared" si="6"/>
        <v>FREDERICK</v>
      </c>
    </row>
    <row r="10" spans="1:29" x14ac:dyDescent="0.25">
      <c r="A10" s="3">
        <v>8</v>
      </c>
      <c r="B10" s="3">
        <v>24025</v>
      </c>
      <c r="C10" s="3" t="s">
        <v>46</v>
      </c>
      <c r="D10" s="16" t="s">
        <v>131</v>
      </c>
      <c r="E10" s="12">
        <v>2</v>
      </c>
      <c r="F10" s="3">
        <v>3</v>
      </c>
      <c r="G10" s="3" t="s">
        <v>95</v>
      </c>
      <c r="H10" s="16">
        <v>451</v>
      </c>
      <c r="I10" s="16">
        <v>397</v>
      </c>
      <c r="K10" s="2" t="e">
        <f t="shared" si="0"/>
        <v>#VALUE!</v>
      </c>
      <c r="M10" s="3" t="s">
        <v>36</v>
      </c>
      <c r="N10" s="3">
        <v>17</v>
      </c>
      <c r="O10" s="3">
        <f t="shared" si="3"/>
        <v>432324.4663382594</v>
      </c>
      <c r="P10" s="3">
        <f t="shared" si="4"/>
        <v>491000</v>
      </c>
      <c r="Q10" s="3">
        <f t="shared" si="1"/>
        <v>432.32446633825941</v>
      </c>
      <c r="R10" s="16">
        <f t="shared" si="1"/>
        <v>491</v>
      </c>
      <c r="T10" s="3" t="s">
        <v>41</v>
      </c>
      <c r="U10" s="3">
        <v>25</v>
      </c>
      <c r="V10" s="3">
        <f t="shared" si="2"/>
        <v>1451817.4055829227</v>
      </c>
      <c r="W10" s="3">
        <f t="shared" si="5"/>
        <v>1162000</v>
      </c>
      <c r="X10" s="16" t="s">
        <v>41</v>
      </c>
      <c r="Z10" s="17">
        <v>1451817.4055829227</v>
      </c>
      <c r="AA10" s="17">
        <v>1162000</v>
      </c>
      <c r="AC10" s="3" t="str">
        <f t="shared" si="6"/>
        <v>HARFORD</v>
      </c>
    </row>
    <row r="11" spans="1:29" x14ac:dyDescent="0.25">
      <c r="A11" s="3">
        <v>9</v>
      </c>
      <c r="B11" s="3">
        <v>24027</v>
      </c>
      <c r="C11" s="3" t="s">
        <v>45</v>
      </c>
      <c r="D11" s="16" t="s">
        <v>131</v>
      </c>
      <c r="E11" s="12">
        <v>2</v>
      </c>
      <c r="F11" s="3">
        <v>0</v>
      </c>
      <c r="G11" s="3" t="s">
        <v>96</v>
      </c>
      <c r="H11" s="16">
        <v>259</v>
      </c>
      <c r="I11" s="16">
        <v>214</v>
      </c>
      <c r="K11" s="2" t="e">
        <f t="shared" si="0"/>
        <v>#VALUE!</v>
      </c>
      <c r="M11" s="3" t="s">
        <v>44</v>
      </c>
      <c r="N11" s="3">
        <v>19</v>
      </c>
      <c r="O11" s="3">
        <f t="shared" si="3"/>
        <v>305971.75697865349</v>
      </c>
      <c r="P11" s="3">
        <f t="shared" si="4"/>
        <v>210000</v>
      </c>
      <c r="Q11" s="3">
        <f t="shared" si="1"/>
        <v>305.9717569786535</v>
      </c>
      <c r="R11" s="16">
        <f t="shared" si="1"/>
        <v>210</v>
      </c>
      <c r="T11" s="3" t="s">
        <v>39</v>
      </c>
      <c r="U11" s="3">
        <v>27</v>
      </c>
      <c r="V11" s="3">
        <f t="shared" si="2"/>
        <v>309688.01313628897</v>
      </c>
      <c r="W11" s="3">
        <f t="shared" si="5"/>
        <v>1477000</v>
      </c>
      <c r="X11" s="16" t="s">
        <v>39</v>
      </c>
      <c r="Z11" s="17">
        <v>309688.01313628897</v>
      </c>
      <c r="AA11" s="17">
        <v>1477000</v>
      </c>
      <c r="AC11" s="3" t="str">
        <f t="shared" si="6"/>
        <v>HOWARD</v>
      </c>
    </row>
    <row r="12" spans="1:29" x14ac:dyDescent="0.25">
      <c r="A12" s="3">
        <v>10</v>
      </c>
      <c r="D12" s="12" t="s">
        <v>4</v>
      </c>
      <c r="E12" s="12" t="s">
        <v>4</v>
      </c>
      <c r="H12" s="16"/>
      <c r="I12" s="16"/>
      <c r="K12" s="2" t="str">
        <f t="shared" si="0"/>
        <v/>
      </c>
      <c r="M12" s="3" t="s">
        <v>43</v>
      </c>
      <c r="N12" s="3">
        <v>21</v>
      </c>
      <c r="O12" s="3">
        <f t="shared" si="3"/>
        <v>3172444.0065681441</v>
      </c>
      <c r="P12" s="3">
        <f t="shared" si="4"/>
        <v>2803000</v>
      </c>
      <c r="Q12" s="3">
        <f t="shared" si="1"/>
        <v>3172.4440065681442</v>
      </c>
      <c r="R12" s="16">
        <f t="shared" si="1"/>
        <v>2803</v>
      </c>
      <c r="T12" s="3" t="s">
        <v>34</v>
      </c>
      <c r="U12" s="3">
        <v>31</v>
      </c>
      <c r="V12" s="3">
        <f t="shared" si="2"/>
        <v>3920650.2463054182</v>
      </c>
      <c r="W12" s="3">
        <f t="shared" si="5"/>
        <v>2373000</v>
      </c>
      <c r="X12" s="16" t="s">
        <v>34</v>
      </c>
      <c r="Z12" s="17">
        <v>3920650.2463054182</v>
      </c>
      <c r="AA12" s="17">
        <v>2373000</v>
      </c>
      <c r="AC12" s="3" t="str">
        <f t="shared" si="6"/>
        <v>MONTGOMERY</v>
      </c>
    </row>
    <row r="13" spans="1:29" x14ac:dyDescent="0.25">
      <c r="A13" s="3">
        <v>11</v>
      </c>
      <c r="C13" s="3" t="s">
        <v>42</v>
      </c>
      <c r="D13" s="12">
        <f t="shared" ref="D13:I13" si="8">SUM(D15:D17)</f>
        <v>737</v>
      </c>
      <c r="E13" s="12">
        <f t="shared" si="8"/>
        <v>31</v>
      </c>
      <c r="F13" s="3">
        <f t="shared" si="8"/>
        <v>8</v>
      </c>
      <c r="G13" s="3">
        <f t="shared" si="8"/>
        <v>0</v>
      </c>
      <c r="H13" s="16">
        <f t="shared" si="8"/>
        <v>1563</v>
      </c>
      <c r="I13" s="16">
        <f t="shared" si="8"/>
        <v>1422</v>
      </c>
      <c r="K13" s="2">
        <f t="shared" si="0"/>
        <v>2.8037398940354197E-5</v>
      </c>
      <c r="M13" s="3" t="s">
        <v>16</v>
      </c>
      <c r="N13" s="3">
        <v>23</v>
      </c>
      <c r="O13" s="3">
        <f t="shared" si="3"/>
        <v>453383.25123152707</v>
      </c>
      <c r="P13" s="3">
        <f t="shared" si="4"/>
        <v>383000</v>
      </c>
      <c r="Q13" s="3">
        <f t="shared" si="1"/>
        <v>453.38325123152708</v>
      </c>
      <c r="R13" s="16">
        <f t="shared" si="1"/>
        <v>383</v>
      </c>
      <c r="T13" s="3" t="s">
        <v>22</v>
      </c>
      <c r="U13" s="3">
        <v>43</v>
      </c>
      <c r="V13" s="3">
        <f t="shared" si="2"/>
        <v>3317377.9967159275</v>
      </c>
      <c r="W13" s="3">
        <f t="shared" si="5"/>
        <v>3361000</v>
      </c>
      <c r="X13" s="16" t="s">
        <v>22</v>
      </c>
      <c r="Z13" s="17">
        <v>3317377.9967159275</v>
      </c>
      <c r="AA13" s="17">
        <v>3361000</v>
      </c>
      <c r="AC13" s="3" t="str">
        <f t="shared" si="6"/>
        <v>WASHINGTON</v>
      </c>
    </row>
    <row r="14" spans="1:29" x14ac:dyDescent="0.25">
      <c r="A14" s="3">
        <v>12</v>
      </c>
      <c r="D14" s="12" t="s">
        <v>4</v>
      </c>
      <c r="E14" s="12" t="s">
        <v>4</v>
      </c>
      <c r="H14" s="16"/>
      <c r="I14" s="16"/>
      <c r="K14" s="2" t="str">
        <f t="shared" si="0"/>
        <v/>
      </c>
      <c r="M14" s="3" t="s">
        <v>41</v>
      </c>
      <c r="N14" s="3">
        <v>25</v>
      </c>
      <c r="O14" s="3">
        <f t="shared" si="3"/>
        <v>1451817.4055829227</v>
      </c>
      <c r="P14" s="3">
        <f t="shared" si="4"/>
        <v>1162000</v>
      </c>
      <c r="Q14" s="3">
        <f t="shared" si="1"/>
        <v>1451.8174055829227</v>
      </c>
      <c r="R14" s="16">
        <f t="shared" si="1"/>
        <v>1162</v>
      </c>
      <c r="T14" s="3" t="s">
        <v>40</v>
      </c>
      <c r="U14" s="3">
        <v>3</v>
      </c>
      <c r="V14" s="3">
        <f t="shared" si="2"/>
        <v>864648.9326765188</v>
      </c>
      <c r="W14" s="3">
        <f t="shared" si="5"/>
        <v>720000</v>
      </c>
      <c r="X14" s="16" t="s">
        <v>40</v>
      </c>
      <c r="Z14" s="17">
        <v>864648.9326765188</v>
      </c>
      <c r="AA14" s="17">
        <v>720000</v>
      </c>
      <c r="AC14" s="3" t="str">
        <f t="shared" si="6"/>
        <v>ANNE ARUNDEL</v>
      </c>
    </row>
    <row r="15" spans="1:29" x14ac:dyDescent="0.25">
      <c r="A15" s="3">
        <v>13</v>
      </c>
      <c r="B15" s="3">
        <v>24021</v>
      </c>
      <c r="C15" s="3" t="s">
        <v>37</v>
      </c>
      <c r="D15" s="16">
        <v>531</v>
      </c>
      <c r="E15" s="12">
        <v>18</v>
      </c>
      <c r="F15" s="3">
        <v>6</v>
      </c>
      <c r="G15" s="3" t="s">
        <v>93</v>
      </c>
      <c r="H15" s="16">
        <v>928</v>
      </c>
      <c r="I15" s="16">
        <v>836</v>
      </c>
      <c r="K15" s="2">
        <f t="shared" si="0"/>
        <v>2.0200622574393595E-5</v>
      </c>
      <c r="M15" s="3" t="s">
        <v>39</v>
      </c>
      <c r="N15" s="3">
        <v>27</v>
      </c>
      <c r="O15" s="3">
        <f t="shared" si="3"/>
        <v>309688.01313628897</v>
      </c>
      <c r="P15" s="3">
        <f t="shared" si="4"/>
        <v>1477000</v>
      </c>
      <c r="Q15" s="3">
        <f t="shared" si="1"/>
        <v>309.68801313628899</v>
      </c>
      <c r="R15" s="16">
        <f t="shared" si="1"/>
        <v>1477</v>
      </c>
      <c r="T15" s="3" t="s">
        <v>38</v>
      </c>
      <c r="U15" s="3">
        <v>9</v>
      </c>
      <c r="V15" s="3">
        <f t="shared" si="2"/>
        <v>296061.74055829225</v>
      </c>
      <c r="W15" s="3">
        <f t="shared" si="5"/>
        <v>456000</v>
      </c>
      <c r="X15" s="16" t="s">
        <v>38</v>
      </c>
      <c r="Z15" s="17">
        <v>296061.74055829225</v>
      </c>
      <c r="AA15" s="17">
        <v>456000</v>
      </c>
      <c r="AC15" s="3" t="str">
        <f t="shared" si="6"/>
        <v>CALVERT</v>
      </c>
    </row>
    <row r="16" spans="1:29" x14ac:dyDescent="0.25">
      <c r="A16" s="3">
        <v>14</v>
      </c>
      <c r="B16" s="3">
        <v>24031</v>
      </c>
      <c r="C16" s="3" t="s">
        <v>35</v>
      </c>
      <c r="D16" s="16">
        <v>36</v>
      </c>
      <c r="E16" s="12">
        <v>7</v>
      </c>
      <c r="F16" s="3">
        <v>2</v>
      </c>
      <c r="G16" s="3" t="s">
        <v>97</v>
      </c>
      <c r="H16" s="16">
        <v>379</v>
      </c>
      <c r="I16" s="16">
        <v>362</v>
      </c>
      <c r="K16" s="2">
        <f t="shared" si="0"/>
        <v>1.3695337338571929E-6</v>
      </c>
      <c r="M16" s="3" t="s">
        <v>26</v>
      </c>
      <c r="N16" s="3">
        <v>29</v>
      </c>
      <c r="O16" s="3">
        <f t="shared" si="3"/>
        <v>227930.37766830868</v>
      </c>
      <c r="P16" s="3">
        <f t="shared" si="4"/>
        <v>133000</v>
      </c>
      <c r="Q16" s="3">
        <f t="shared" si="1"/>
        <v>227.93037766830867</v>
      </c>
      <c r="R16" s="16">
        <f t="shared" si="1"/>
        <v>133</v>
      </c>
      <c r="T16" s="3" t="s">
        <v>36</v>
      </c>
      <c r="U16" s="3">
        <v>17</v>
      </c>
      <c r="V16" s="3">
        <f t="shared" si="2"/>
        <v>432324.4663382594</v>
      </c>
      <c r="W16" s="3">
        <f t="shared" si="5"/>
        <v>491000</v>
      </c>
      <c r="X16" s="16" t="s">
        <v>36</v>
      </c>
      <c r="Z16" s="17">
        <v>432324.4663382594</v>
      </c>
      <c r="AA16" s="17">
        <v>491000</v>
      </c>
    </row>
    <row r="17" spans="1:27" x14ac:dyDescent="0.25">
      <c r="A17" s="3">
        <v>15</v>
      </c>
      <c r="B17" s="3">
        <v>24033</v>
      </c>
      <c r="C17" s="3" t="s">
        <v>33</v>
      </c>
      <c r="D17" s="16">
        <v>170</v>
      </c>
      <c r="E17" s="12">
        <v>6</v>
      </c>
      <c r="F17" s="3">
        <v>0</v>
      </c>
      <c r="G17" s="3" t="s">
        <v>98</v>
      </c>
      <c r="H17" s="16">
        <v>256</v>
      </c>
      <c r="I17" s="16">
        <v>224</v>
      </c>
      <c r="K17" s="2">
        <f t="shared" si="0"/>
        <v>6.467242632103411E-6</v>
      </c>
      <c r="M17" s="3" t="s">
        <v>34</v>
      </c>
      <c r="N17" s="3">
        <v>31</v>
      </c>
      <c r="O17" s="3">
        <f t="shared" si="3"/>
        <v>3920650.2463054182</v>
      </c>
      <c r="P17" s="3">
        <f t="shared" si="4"/>
        <v>2373000</v>
      </c>
      <c r="Q17" s="3">
        <f t="shared" si="1"/>
        <v>3920.650246305418</v>
      </c>
      <c r="R17" s="16">
        <f t="shared" si="1"/>
        <v>2373</v>
      </c>
      <c r="T17" s="3" t="s">
        <v>32</v>
      </c>
      <c r="U17" s="3">
        <v>33</v>
      </c>
      <c r="V17" s="3">
        <f t="shared" si="2"/>
        <v>1004627.9146141214</v>
      </c>
      <c r="W17" s="3">
        <f t="shared" si="5"/>
        <v>1436000</v>
      </c>
      <c r="X17" s="16" t="s">
        <v>32</v>
      </c>
      <c r="Z17" s="17">
        <v>1004627.9146141214</v>
      </c>
      <c r="AA17" s="17">
        <v>1436000</v>
      </c>
    </row>
    <row r="18" spans="1:27" x14ac:dyDescent="0.25">
      <c r="A18" s="3">
        <v>16</v>
      </c>
      <c r="D18" s="12" t="s">
        <v>4</v>
      </c>
      <c r="E18" s="12" t="s">
        <v>4</v>
      </c>
      <c r="H18" s="16"/>
      <c r="I18" s="16"/>
      <c r="K18" s="2" t="str">
        <f t="shared" si="0"/>
        <v/>
      </c>
      <c r="M18" s="3" t="s">
        <v>32</v>
      </c>
      <c r="N18" s="3">
        <v>33</v>
      </c>
      <c r="O18" s="3">
        <f t="shared" si="3"/>
        <v>1004627.9146141214</v>
      </c>
      <c r="P18" s="3">
        <f t="shared" si="4"/>
        <v>1436000</v>
      </c>
      <c r="Q18" s="3">
        <f t="shared" si="1"/>
        <v>1004.6279146141214</v>
      </c>
      <c r="R18" s="16">
        <f t="shared" si="1"/>
        <v>1436</v>
      </c>
      <c r="T18" s="3" t="s">
        <v>29</v>
      </c>
      <c r="U18" s="3">
        <v>37</v>
      </c>
      <c r="V18" s="3">
        <f t="shared" si="2"/>
        <v>880752.7093596058</v>
      </c>
      <c r="W18" s="3">
        <f t="shared" si="5"/>
        <v>1346000</v>
      </c>
      <c r="X18" s="16" t="s">
        <v>29</v>
      </c>
      <c r="Z18" s="17">
        <v>880752.7093596058</v>
      </c>
      <c r="AA18" s="17">
        <v>1346000</v>
      </c>
    </row>
    <row r="19" spans="1:27" x14ac:dyDescent="0.25">
      <c r="A19" s="3">
        <v>17</v>
      </c>
      <c r="C19" s="3" t="s">
        <v>30</v>
      </c>
      <c r="D19" s="12">
        <f t="shared" ref="D19:I19" si="9">SUM(D21:D23)</f>
        <v>0</v>
      </c>
      <c r="E19" s="12">
        <f t="shared" si="9"/>
        <v>6</v>
      </c>
      <c r="F19" s="3">
        <f t="shared" si="9"/>
        <v>39</v>
      </c>
      <c r="G19" s="3">
        <f t="shared" si="9"/>
        <v>0</v>
      </c>
      <c r="H19" s="16">
        <f t="shared" si="9"/>
        <v>829</v>
      </c>
      <c r="I19" s="16">
        <f t="shared" si="9"/>
        <v>840</v>
      </c>
      <c r="K19" s="2">
        <f t="shared" si="0"/>
        <v>0</v>
      </c>
      <c r="M19" s="3" t="s">
        <v>24</v>
      </c>
      <c r="N19" s="3">
        <v>35</v>
      </c>
      <c r="O19" s="3">
        <f t="shared" si="3"/>
        <v>447189.49096880126</v>
      </c>
      <c r="P19" s="3">
        <f t="shared" si="4"/>
        <v>524000</v>
      </c>
      <c r="Q19" s="3">
        <f t="shared" si="1"/>
        <v>447.18949096880124</v>
      </c>
      <c r="R19" s="16">
        <f t="shared" si="1"/>
        <v>524</v>
      </c>
      <c r="T19" s="3" t="s">
        <v>31</v>
      </c>
      <c r="U19" s="3">
        <v>11</v>
      </c>
      <c r="V19" s="3">
        <f t="shared" si="2"/>
        <v>2987869.9507389157</v>
      </c>
      <c r="W19" s="3">
        <f t="shared" si="5"/>
        <v>3734000</v>
      </c>
      <c r="X19" s="16" t="s">
        <v>31</v>
      </c>
      <c r="Z19" s="17">
        <v>2987869.9507389157</v>
      </c>
      <c r="AA19" s="17">
        <v>3734000</v>
      </c>
    </row>
    <row r="20" spans="1:27" x14ac:dyDescent="0.25">
      <c r="A20" s="3">
        <v>18</v>
      </c>
      <c r="D20" s="12" t="s">
        <v>4</v>
      </c>
      <c r="E20" s="12" t="s">
        <v>4</v>
      </c>
      <c r="H20" s="16"/>
      <c r="I20" s="16"/>
      <c r="K20" s="2" t="str">
        <f t="shared" si="0"/>
        <v/>
      </c>
      <c r="M20" s="3" t="s">
        <v>29</v>
      </c>
      <c r="N20" s="3">
        <v>37</v>
      </c>
      <c r="O20" s="3">
        <f t="shared" si="3"/>
        <v>880752.7093596058</v>
      </c>
      <c r="P20" s="3">
        <f t="shared" si="4"/>
        <v>1346000</v>
      </c>
      <c r="Q20" s="3">
        <f t="shared" si="1"/>
        <v>880.75270935960577</v>
      </c>
      <c r="R20" s="16">
        <f t="shared" si="1"/>
        <v>1346</v>
      </c>
      <c r="T20" s="3" t="s">
        <v>28</v>
      </c>
      <c r="U20" s="3">
        <v>15</v>
      </c>
      <c r="V20" s="3">
        <f t="shared" si="2"/>
        <v>1565782.594417077</v>
      </c>
      <c r="W20" s="3">
        <f t="shared" si="5"/>
        <v>690000</v>
      </c>
      <c r="X20" s="16" t="s">
        <v>28</v>
      </c>
      <c r="Z20" s="17">
        <v>1565782.594417077</v>
      </c>
      <c r="AA20" s="17">
        <v>690000</v>
      </c>
    </row>
    <row r="21" spans="1:27" x14ac:dyDescent="0.25">
      <c r="A21" s="3">
        <v>19</v>
      </c>
      <c r="B21" s="3">
        <v>24009</v>
      </c>
      <c r="C21" s="3" t="s">
        <v>25</v>
      </c>
      <c r="D21" s="16">
        <v>0</v>
      </c>
      <c r="E21" s="12">
        <v>0</v>
      </c>
      <c r="F21" s="3">
        <v>1</v>
      </c>
      <c r="G21" s="3" t="s">
        <v>87</v>
      </c>
      <c r="H21" s="16">
        <v>186</v>
      </c>
      <c r="I21" s="16">
        <v>163</v>
      </c>
      <c r="K21" s="2">
        <f t="shared" si="0"/>
        <v>0</v>
      </c>
      <c r="M21" s="3" t="s">
        <v>27</v>
      </c>
      <c r="N21" s="3">
        <v>39</v>
      </c>
      <c r="O21" s="3">
        <f t="shared" si="3"/>
        <v>33446.30541871921</v>
      </c>
      <c r="P21" s="3">
        <f t="shared" si="4"/>
        <v>30000</v>
      </c>
      <c r="Q21" s="3">
        <f t="shared" si="1"/>
        <v>33.446305418719213</v>
      </c>
      <c r="R21" s="16">
        <f t="shared" si="1"/>
        <v>30</v>
      </c>
      <c r="T21" s="3" t="s">
        <v>26</v>
      </c>
      <c r="U21" s="3">
        <v>29</v>
      </c>
      <c r="V21" s="3">
        <f t="shared" si="2"/>
        <v>227930.37766830868</v>
      </c>
      <c r="W21" s="3">
        <f t="shared" si="5"/>
        <v>133000</v>
      </c>
      <c r="X21" s="16" t="s">
        <v>26</v>
      </c>
      <c r="Z21" s="17">
        <v>227930.37766830868</v>
      </c>
      <c r="AA21" s="17">
        <v>133000</v>
      </c>
    </row>
    <row r="22" spans="1:27" x14ac:dyDescent="0.25">
      <c r="A22" s="3">
        <v>20</v>
      </c>
      <c r="B22" s="3">
        <v>24017</v>
      </c>
      <c r="C22" s="3" t="s">
        <v>23</v>
      </c>
      <c r="D22" s="16" t="s">
        <v>131</v>
      </c>
      <c r="E22" s="12">
        <v>4</v>
      </c>
      <c r="F22" s="3">
        <v>28</v>
      </c>
      <c r="G22" s="3" t="s">
        <v>91</v>
      </c>
      <c r="H22" s="16">
        <v>277</v>
      </c>
      <c r="I22" s="16">
        <v>279</v>
      </c>
      <c r="K22" s="2" t="e">
        <f t="shared" si="0"/>
        <v>#VALUE!</v>
      </c>
      <c r="M22" s="3" t="s">
        <v>21</v>
      </c>
      <c r="N22" s="3">
        <v>41</v>
      </c>
      <c r="O22" s="3">
        <f t="shared" si="3"/>
        <v>131307.71756978653</v>
      </c>
      <c r="P22" s="3">
        <f t="shared" si="4"/>
        <v>62000</v>
      </c>
      <c r="Q22" s="3">
        <f t="shared" si="1"/>
        <v>131.30771756978652</v>
      </c>
      <c r="R22" s="16">
        <f t="shared" si="1"/>
        <v>62</v>
      </c>
      <c r="T22" s="3" t="s">
        <v>24</v>
      </c>
      <c r="U22" s="3">
        <v>35</v>
      </c>
      <c r="V22" s="3">
        <f t="shared" si="2"/>
        <v>447189.49096880126</v>
      </c>
      <c r="W22" s="3">
        <f t="shared" si="5"/>
        <v>524000</v>
      </c>
      <c r="X22" s="16" t="s">
        <v>24</v>
      </c>
      <c r="Z22" s="17">
        <v>447189.49096880126</v>
      </c>
      <c r="AA22" s="17">
        <v>524000</v>
      </c>
    </row>
    <row r="23" spans="1:27" x14ac:dyDescent="0.25">
      <c r="A23" s="3">
        <v>21</v>
      </c>
      <c r="B23" s="3">
        <v>24037</v>
      </c>
      <c r="C23" s="3" t="s">
        <v>20</v>
      </c>
      <c r="D23" s="16" t="s">
        <v>131</v>
      </c>
      <c r="E23" s="12">
        <v>2</v>
      </c>
      <c r="F23" s="3">
        <v>10</v>
      </c>
      <c r="G23" s="3" t="s">
        <v>100</v>
      </c>
      <c r="H23" s="16">
        <v>366</v>
      </c>
      <c r="I23" s="16">
        <v>398</v>
      </c>
      <c r="K23" s="2" t="e">
        <f t="shared" si="0"/>
        <v>#VALUE!</v>
      </c>
      <c r="M23" s="3" t="s">
        <v>22</v>
      </c>
      <c r="N23" s="3">
        <v>43</v>
      </c>
      <c r="O23" s="3">
        <f t="shared" si="3"/>
        <v>3317377.9967159275</v>
      </c>
      <c r="P23" s="3">
        <f t="shared" si="4"/>
        <v>3361000</v>
      </c>
      <c r="Q23" s="3">
        <f t="shared" si="1"/>
        <v>3317.3779967159276</v>
      </c>
      <c r="R23" s="16">
        <f t="shared" si="1"/>
        <v>3361</v>
      </c>
      <c r="T23" s="3" t="s">
        <v>21</v>
      </c>
      <c r="U23" s="3">
        <v>41</v>
      </c>
      <c r="V23" s="3">
        <f t="shared" si="2"/>
        <v>131307.71756978653</v>
      </c>
      <c r="W23" s="3">
        <f t="shared" si="5"/>
        <v>62000</v>
      </c>
      <c r="X23" s="16" t="s">
        <v>21</v>
      </c>
      <c r="Z23" s="17">
        <v>131307.71756978653</v>
      </c>
      <c r="AA23" s="17">
        <v>62000</v>
      </c>
    </row>
    <row r="24" spans="1:27" x14ac:dyDescent="0.25">
      <c r="A24" s="3">
        <v>22</v>
      </c>
      <c r="D24" s="12" t="s">
        <v>4</v>
      </c>
      <c r="E24" s="12" t="s">
        <v>4</v>
      </c>
      <c r="H24" s="16"/>
      <c r="I24" s="16"/>
      <c r="K24" s="2" t="str">
        <f t="shared" si="0"/>
        <v/>
      </c>
      <c r="M24" s="3" t="s">
        <v>19</v>
      </c>
      <c r="N24" s="3">
        <v>45</v>
      </c>
      <c r="O24" s="3">
        <f t="shared" si="3"/>
        <v>735818.71921182261</v>
      </c>
      <c r="P24" s="3">
        <f t="shared" si="4"/>
        <v>475000</v>
      </c>
      <c r="Q24" s="3">
        <f t="shared" si="1"/>
        <v>735.81871921182255</v>
      </c>
      <c r="R24" s="16">
        <f t="shared" si="1"/>
        <v>475</v>
      </c>
      <c r="T24" s="3" t="s">
        <v>18</v>
      </c>
      <c r="U24" s="3">
        <v>1</v>
      </c>
      <c r="V24" s="3">
        <f t="shared" si="2"/>
        <v>54505.09031198686</v>
      </c>
      <c r="W24" s="3">
        <f t="shared" si="5"/>
        <v>130000</v>
      </c>
      <c r="X24" s="15" t="s">
        <v>18</v>
      </c>
      <c r="Z24" s="17">
        <v>54505.09031198686</v>
      </c>
      <c r="AA24" s="17">
        <v>130000</v>
      </c>
    </row>
    <row r="25" spans="1:27" x14ac:dyDescent="0.25">
      <c r="A25" s="3">
        <v>23</v>
      </c>
      <c r="C25" s="3" t="s">
        <v>15</v>
      </c>
      <c r="D25" s="12">
        <f t="shared" ref="D25:I25" si="10">SUM(D27:D29)</f>
        <v>0</v>
      </c>
      <c r="E25" s="12">
        <f t="shared" si="10"/>
        <v>4</v>
      </c>
      <c r="F25" s="3">
        <f t="shared" si="10"/>
        <v>24013</v>
      </c>
      <c r="G25" s="3">
        <f t="shared" si="10"/>
        <v>0</v>
      </c>
      <c r="H25" s="16">
        <f t="shared" si="10"/>
        <v>956</v>
      </c>
      <c r="I25" s="16">
        <f t="shared" si="10"/>
        <v>1045</v>
      </c>
      <c r="K25" s="2">
        <f t="shared" si="0"/>
        <v>0</v>
      </c>
      <c r="M25" s="3" t="s">
        <v>17</v>
      </c>
      <c r="N25" s="3">
        <v>47</v>
      </c>
      <c r="O25" s="3">
        <f t="shared" si="3"/>
        <v>37162.561576354674</v>
      </c>
      <c r="P25" s="3">
        <f t="shared" si="4"/>
        <v>184000</v>
      </c>
      <c r="Q25" s="3">
        <f t="shared" si="1"/>
        <v>37.162561576354676</v>
      </c>
      <c r="R25" s="16">
        <f t="shared" si="1"/>
        <v>184</v>
      </c>
      <c r="T25" s="3" t="s">
        <v>16</v>
      </c>
      <c r="U25" s="3">
        <v>23</v>
      </c>
      <c r="V25" s="3">
        <f t="shared" si="2"/>
        <v>453383.25123152707</v>
      </c>
      <c r="W25" s="3">
        <f t="shared" si="5"/>
        <v>383000</v>
      </c>
      <c r="X25" s="15" t="s">
        <v>16</v>
      </c>
      <c r="Z25" s="17">
        <v>453383.25123152707</v>
      </c>
      <c r="AA25" s="17">
        <v>383000</v>
      </c>
    </row>
    <row r="26" spans="1:27" x14ac:dyDescent="0.25">
      <c r="A26" s="3">
        <v>24</v>
      </c>
      <c r="D26" s="12" t="s">
        <v>4</v>
      </c>
      <c r="E26" s="12" t="s">
        <v>4</v>
      </c>
      <c r="H26" s="16"/>
      <c r="I26" s="16"/>
      <c r="K26" s="2" t="str">
        <f t="shared" si="0"/>
        <v/>
      </c>
      <c r="Q26" s="3">
        <f t="shared" si="1"/>
        <v>0</v>
      </c>
      <c r="Z26" s="17">
        <f>SUM(Z3:Z25)</f>
        <v>26286318.555008207</v>
      </c>
      <c r="AA26" s="17">
        <f>SUM(AA3:AA25)</f>
        <v>28039000</v>
      </c>
    </row>
    <row r="27" spans="1:27" x14ac:dyDescent="0.25">
      <c r="A27" s="3">
        <v>25</v>
      </c>
      <c r="B27" s="3">
        <v>24001</v>
      </c>
      <c r="C27" s="3" t="s">
        <v>14</v>
      </c>
      <c r="D27" s="16">
        <v>0</v>
      </c>
      <c r="E27" s="12">
        <v>0</v>
      </c>
      <c r="F27" s="3">
        <f>B27-D27</f>
        <v>24001</v>
      </c>
      <c r="G27" s="3" t="s">
        <v>84</v>
      </c>
      <c r="H27" s="3">
        <v>180</v>
      </c>
      <c r="I27" s="3">
        <v>198</v>
      </c>
      <c r="K27" s="2">
        <f t="shared" si="0"/>
        <v>0</v>
      </c>
    </row>
    <row r="28" spans="1:27" x14ac:dyDescent="0.25">
      <c r="A28" s="3">
        <v>26</v>
      </c>
      <c r="B28" s="3">
        <v>24023</v>
      </c>
      <c r="C28" s="3" t="s">
        <v>13</v>
      </c>
      <c r="D28" s="16" t="s">
        <v>131</v>
      </c>
      <c r="E28" s="12">
        <v>3</v>
      </c>
      <c r="F28" s="3">
        <v>6</v>
      </c>
      <c r="G28" s="3" t="s">
        <v>94</v>
      </c>
      <c r="H28" s="3">
        <v>341</v>
      </c>
      <c r="I28" s="3">
        <v>369</v>
      </c>
      <c r="K28" s="2" t="e">
        <f t="shared" si="0"/>
        <v>#VALUE!</v>
      </c>
    </row>
    <row r="29" spans="1:27" x14ac:dyDescent="0.25">
      <c r="A29" s="3">
        <v>27</v>
      </c>
      <c r="B29" s="3">
        <v>24043</v>
      </c>
      <c r="C29" s="3" t="s">
        <v>12</v>
      </c>
      <c r="D29" s="16" t="s">
        <v>131</v>
      </c>
      <c r="E29" s="12">
        <v>1</v>
      </c>
      <c r="F29" s="3">
        <v>6</v>
      </c>
      <c r="G29" s="3" t="s">
        <v>103</v>
      </c>
      <c r="H29" s="3">
        <v>435</v>
      </c>
      <c r="I29" s="3">
        <v>478</v>
      </c>
      <c r="K29" s="2" t="e">
        <f t="shared" si="0"/>
        <v>#VALUE!</v>
      </c>
    </row>
    <row r="30" spans="1:27" x14ac:dyDescent="0.25">
      <c r="A30" s="3">
        <v>28</v>
      </c>
      <c r="D30" s="12" t="s">
        <v>4</v>
      </c>
      <c r="E30" s="12" t="s">
        <v>4</v>
      </c>
      <c r="K30" s="2" t="str">
        <f t="shared" si="0"/>
        <v/>
      </c>
    </row>
    <row r="31" spans="1:27" x14ac:dyDescent="0.25">
      <c r="A31" s="3">
        <v>29</v>
      </c>
      <c r="C31" s="3" t="s">
        <v>11</v>
      </c>
      <c r="D31" s="12">
        <f t="shared" ref="D31:I31" si="11">SUM(D33:D37)</f>
        <v>6128</v>
      </c>
      <c r="E31" s="12">
        <f t="shared" si="11"/>
        <v>24</v>
      </c>
      <c r="F31" s="3">
        <f t="shared" si="11"/>
        <v>8</v>
      </c>
      <c r="G31" s="3">
        <f t="shared" si="11"/>
        <v>0</v>
      </c>
      <c r="H31" s="3">
        <f t="shared" si="11"/>
        <v>1110</v>
      </c>
      <c r="I31" s="3">
        <f t="shared" si="11"/>
        <v>979</v>
      </c>
      <c r="K31" s="2">
        <f t="shared" si="0"/>
        <v>2.3312507558546883E-4</v>
      </c>
    </row>
    <row r="32" spans="1:27" x14ac:dyDescent="0.25">
      <c r="A32" s="3">
        <v>30</v>
      </c>
      <c r="D32" s="12" t="s">
        <v>4</v>
      </c>
      <c r="E32" s="12" t="s">
        <v>4</v>
      </c>
      <c r="K32" s="2" t="str">
        <f t="shared" si="0"/>
        <v/>
      </c>
    </row>
    <row r="33" spans="1:12" x14ac:dyDescent="0.25">
      <c r="A33" s="3">
        <v>31</v>
      </c>
      <c r="B33" s="3">
        <v>24011</v>
      </c>
      <c r="C33" s="3" t="s">
        <v>10</v>
      </c>
      <c r="D33" s="16" t="s">
        <v>131</v>
      </c>
      <c r="E33" s="12">
        <v>2</v>
      </c>
      <c r="F33" s="3">
        <v>0</v>
      </c>
      <c r="G33" s="3" t="s">
        <v>88</v>
      </c>
      <c r="H33" s="3">
        <v>246</v>
      </c>
      <c r="I33" s="3">
        <v>214</v>
      </c>
      <c r="K33" s="2" t="e">
        <f t="shared" si="0"/>
        <v>#VALUE!</v>
      </c>
    </row>
    <row r="34" spans="1:12" x14ac:dyDescent="0.25">
      <c r="A34" s="3">
        <v>32</v>
      </c>
      <c r="B34" s="3">
        <v>24015</v>
      </c>
      <c r="C34" s="3" t="s">
        <v>9</v>
      </c>
      <c r="D34" s="16">
        <v>82</v>
      </c>
      <c r="E34" s="12">
        <v>8</v>
      </c>
      <c r="F34" s="3">
        <v>6</v>
      </c>
      <c r="G34" s="3" t="s">
        <v>90</v>
      </c>
      <c r="H34" s="3">
        <v>350</v>
      </c>
      <c r="I34" s="3">
        <v>282</v>
      </c>
      <c r="K34" s="2">
        <f t="shared" si="0"/>
        <v>3.1194935048969394E-6</v>
      </c>
    </row>
    <row r="35" spans="1:12" x14ac:dyDescent="0.25">
      <c r="A35" s="3">
        <v>33</v>
      </c>
      <c r="B35" s="3">
        <v>24029</v>
      </c>
      <c r="C35" s="3" t="s">
        <v>8</v>
      </c>
      <c r="D35" s="16">
        <v>6046</v>
      </c>
      <c r="E35" s="12">
        <v>8</v>
      </c>
      <c r="F35" s="3">
        <v>1</v>
      </c>
      <c r="H35" s="16">
        <v>170</v>
      </c>
      <c r="I35" s="16">
        <v>137</v>
      </c>
      <c r="K35" s="2">
        <f t="shared" si="0"/>
        <v>2.300055820805719E-4</v>
      </c>
    </row>
    <row r="36" spans="1:12" x14ac:dyDescent="0.25">
      <c r="A36" s="3">
        <v>34</v>
      </c>
      <c r="B36" s="3">
        <v>24035</v>
      </c>
      <c r="C36" s="3" t="s">
        <v>7</v>
      </c>
      <c r="D36" s="16" t="s">
        <v>131</v>
      </c>
      <c r="E36" s="12">
        <v>6</v>
      </c>
      <c r="F36" s="3">
        <v>0</v>
      </c>
      <c r="G36" s="3" t="s">
        <v>99</v>
      </c>
      <c r="H36" s="3">
        <v>215</v>
      </c>
      <c r="I36" s="3">
        <v>222</v>
      </c>
      <c r="K36" s="2" t="e">
        <f t="shared" si="0"/>
        <v>#VALUE!</v>
      </c>
    </row>
    <row r="37" spans="1:12" x14ac:dyDescent="0.25">
      <c r="A37" s="3">
        <v>35</v>
      </c>
      <c r="B37" s="3">
        <v>24041</v>
      </c>
      <c r="C37" s="3" t="s">
        <v>6</v>
      </c>
      <c r="D37" s="16">
        <v>0</v>
      </c>
      <c r="E37" s="12">
        <v>0</v>
      </c>
      <c r="F37" s="3">
        <v>1</v>
      </c>
      <c r="G37" s="3" t="s">
        <v>102</v>
      </c>
      <c r="H37" s="3">
        <v>129</v>
      </c>
      <c r="I37" s="3">
        <v>124</v>
      </c>
      <c r="K37" s="2">
        <f t="shared" si="0"/>
        <v>0</v>
      </c>
    </row>
    <row r="38" spans="1:12" x14ac:dyDescent="0.25">
      <c r="A38" s="3">
        <v>36</v>
      </c>
      <c r="D38" s="12" t="s">
        <v>4</v>
      </c>
      <c r="E38" s="12" t="s">
        <v>4</v>
      </c>
      <c r="K38" s="2" t="str">
        <f t="shared" si="0"/>
        <v/>
      </c>
    </row>
    <row r="39" spans="1:12" x14ac:dyDescent="0.25">
      <c r="A39" s="3">
        <v>37</v>
      </c>
      <c r="C39" s="3" t="s">
        <v>5</v>
      </c>
      <c r="D39" s="12">
        <f t="shared" ref="D39:I39" si="12">SUM(D41:D44)</f>
        <v>107</v>
      </c>
      <c r="E39" s="12">
        <f t="shared" si="12"/>
        <v>9</v>
      </c>
      <c r="F39" s="3">
        <f t="shared" si="12"/>
        <v>0</v>
      </c>
      <c r="G39" s="3">
        <f t="shared" si="12"/>
        <v>0</v>
      </c>
      <c r="H39" s="3">
        <f t="shared" si="12"/>
        <v>546</v>
      </c>
      <c r="I39" s="3">
        <f t="shared" si="12"/>
        <v>602</v>
      </c>
      <c r="K39" s="2">
        <f t="shared" si="0"/>
        <v>4.0705585978533231E-6</v>
      </c>
    </row>
    <row r="40" spans="1:12" x14ac:dyDescent="0.25">
      <c r="A40" s="3">
        <v>38</v>
      </c>
      <c r="D40" s="12" t="s">
        <v>4</v>
      </c>
      <c r="E40" s="12"/>
      <c r="K40" s="2" t="str">
        <f t="shared" si="0"/>
        <v/>
      </c>
    </row>
    <row r="41" spans="1:12" x14ac:dyDescent="0.25">
      <c r="A41" s="3">
        <v>39</v>
      </c>
      <c r="B41" s="3">
        <v>24019</v>
      </c>
      <c r="C41" s="3" t="s">
        <v>3</v>
      </c>
      <c r="D41" s="16" t="s">
        <v>131</v>
      </c>
      <c r="E41" s="12">
        <v>1</v>
      </c>
      <c r="F41" s="3">
        <v>0</v>
      </c>
      <c r="G41" s="3" t="s">
        <v>92</v>
      </c>
      <c r="H41" s="3">
        <v>139</v>
      </c>
      <c r="I41" s="3">
        <v>149</v>
      </c>
      <c r="K41" s="2" t="e">
        <f t="shared" si="0"/>
        <v>#VALUE!</v>
      </c>
    </row>
    <row r="42" spans="1:12" x14ac:dyDescent="0.25">
      <c r="A42" s="3">
        <v>40</v>
      </c>
      <c r="B42" s="3">
        <v>24039</v>
      </c>
      <c r="C42" s="3" t="s">
        <v>2</v>
      </c>
      <c r="D42" s="16" t="s">
        <v>131</v>
      </c>
      <c r="E42" s="12">
        <v>3</v>
      </c>
      <c r="F42" s="3">
        <v>0</v>
      </c>
      <c r="G42" s="3" t="s">
        <v>101</v>
      </c>
      <c r="H42" s="3">
        <v>104</v>
      </c>
      <c r="I42" s="3">
        <v>93</v>
      </c>
      <c r="K42" s="2" t="e">
        <f t="shared" si="0"/>
        <v>#VALUE!</v>
      </c>
    </row>
    <row r="43" spans="1:12" x14ac:dyDescent="0.25">
      <c r="A43" s="3">
        <v>41</v>
      </c>
      <c r="B43" s="3">
        <v>24045</v>
      </c>
      <c r="C43" s="3" t="s">
        <v>1</v>
      </c>
      <c r="D43" s="16">
        <v>107</v>
      </c>
      <c r="E43" s="12">
        <v>4</v>
      </c>
      <c r="F43" s="3">
        <v>0</v>
      </c>
      <c r="G43" s="3" t="s">
        <v>104</v>
      </c>
      <c r="H43" s="3">
        <v>199</v>
      </c>
      <c r="I43" s="3">
        <v>213</v>
      </c>
      <c r="K43" s="2">
        <f t="shared" si="0"/>
        <v>4.0705585978533231E-6</v>
      </c>
    </row>
    <row r="44" spans="1:12" x14ac:dyDescent="0.25">
      <c r="A44" s="3">
        <v>42</v>
      </c>
      <c r="B44" s="3">
        <v>24047</v>
      </c>
      <c r="C44" s="3" t="s">
        <v>0</v>
      </c>
      <c r="D44" s="16" t="s">
        <v>131</v>
      </c>
      <c r="E44" s="12">
        <v>1</v>
      </c>
      <c r="F44" s="3">
        <v>0</v>
      </c>
      <c r="G44" s="3" t="s">
        <v>105</v>
      </c>
      <c r="H44" s="3">
        <v>104</v>
      </c>
      <c r="I44" s="3">
        <v>147</v>
      </c>
      <c r="K44" s="2" t="e">
        <f t="shared" si="0"/>
        <v>#VALUE!</v>
      </c>
    </row>
    <row r="45" spans="1:12" x14ac:dyDescent="0.25">
      <c r="K45" s="2"/>
    </row>
    <row r="48" spans="1:12" x14ac:dyDescent="0.25">
      <c r="B48" s="3">
        <v>618000</v>
      </c>
      <c r="C48" s="3">
        <v>1296000</v>
      </c>
      <c r="D48" s="1">
        <v>3408</v>
      </c>
      <c r="E48" s="1"/>
      <c r="F48" s="1"/>
      <c r="G48" s="1"/>
      <c r="H48" s="1"/>
      <c r="I48" s="1"/>
      <c r="J48" s="1"/>
      <c r="K48" s="1"/>
      <c r="L48" s="1">
        <f>L50*B51</f>
        <v>3409.005714285714</v>
      </c>
    </row>
    <row r="49" spans="2:12" x14ac:dyDescent="0.25">
      <c r="B49" s="3">
        <v>525000</v>
      </c>
      <c r="C49" s="3">
        <v>1101000</v>
      </c>
      <c r="D49" s="1">
        <v>1101</v>
      </c>
      <c r="E49" s="1"/>
      <c r="F49" s="1"/>
      <c r="G49" s="1"/>
      <c r="H49" s="1"/>
      <c r="I49" s="1"/>
      <c r="J49" s="1"/>
      <c r="K49" s="1"/>
      <c r="L49" s="1"/>
    </row>
    <row r="50" spans="2:12" x14ac:dyDescent="0.25">
      <c r="B50" s="3">
        <f>B49/B48</f>
        <v>0.84951456310679607</v>
      </c>
      <c r="C50" s="3">
        <f>C48/B51</f>
        <v>1100970.8737864078</v>
      </c>
      <c r="D50" s="1">
        <f>D48/B51</f>
        <v>2895.1456310679614</v>
      </c>
      <c r="E50" s="1"/>
      <c r="F50" s="1"/>
      <c r="G50" s="1"/>
      <c r="H50" s="1"/>
      <c r="I50" s="1"/>
      <c r="J50" s="1"/>
      <c r="K50" s="1"/>
      <c r="L50" s="1">
        <v>2896</v>
      </c>
    </row>
    <row r="51" spans="2:12" x14ac:dyDescent="0.25">
      <c r="B51" s="3">
        <f>B48/B49</f>
        <v>1.177142857142857</v>
      </c>
    </row>
    <row r="52" spans="2:12" x14ac:dyDescent="0.25">
      <c r="C52" s="3">
        <f>564410</f>
        <v>564410</v>
      </c>
    </row>
    <row r="53" spans="2:12" x14ac:dyDescent="0.25">
      <c r="B53" s="3">
        <v>2000</v>
      </c>
      <c r="C53" s="3">
        <v>83.131</v>
      </c>
    </row>
    <row r="54" spans="2:12" x14ac:dyDescent="0.25">
      <c r="B54" s="3">
        <v>2007</v>
      </c>
      <c r="C54" s="3">
        <v>97.102000000000004</v>
      </c>
      <c r="D54" s="3">
        <f>100*C53/C54</f>
        <v>85.612036827253817</v>
      </c>
    </row>
    <row r="55" spans="2:12" x14ac:dyDescent="0.25">
      <c r="B55" s="3">
        <v>2009</v>
      </c>
      <c r="C55" s="3">
        <v>100</v>
      </c>
    </row>
  </sheetData>
  <autoFilter ref="A2:K45" xr:uid="{00000000-0009-0000-0000-000003000000}">
    <sortState xmlns:xlrd2="http://schemas.microsoft.com/office/spreadsheetml/2017/richdata2" ref="A3:K45">
      <sortCondition ref="A2:A45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5D25DE0-F26F-43C3-BD3D-594C20ECA5F4}"/>
</file>

<file path=customXml/itemProps2.xml><?xml version="1.0" encoding="utf-8"?>
<ds:datastoreItem xmlns:ds="http://schemas.openxmlformats.org/officeDocument/2006/customXml" ds:itemID="{BFE7C65B-B9FF-40CB-ADC7-ECB82E04F4DF}"/>
</file>

<file path=customXml/itemProps3.xml><?xml version="1.0" encoding="utf-8"?>
<ds:datastoreItem xmlns:ds="http://schemas.openxmlformats.org/officeDocument/2006/customXml" ds:itemID="{F626E5D4-5181-4BDE-AC0A-CEBB6446FA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Table2</vt:lpstr>
      <vt:lpstr>Table 4%</vt:lpstr>
      <vt:lpstr>4A</vt:lpstr>
      <vt:lpstr>Sort</vt:lpstr>
      <vt:lpstr>'4A'!Print_Area</vt:lpstr>
      <vt:lpstr>'Table 4%'!Print_Area</vt:lpstr>
      <vt:lpstr>Table2!Print_Area</vt:lpstr>
      <vt:lpstr>'4A'!Print_Titles</vt:lpstr>
      <vt:lpstr>'Table 4%'!Print_Titles</vt:lpstr>
      <vt:lpstr>Table2!Print_Titles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Windows User</cp:lastModifiedBy>
  <cp:lastPrinted>2016-04-14T15:58:04Z</cp:lastPrinted>
  <dcterms:created xsi:type="dcterms:W3CDTF">2014-08-18T14:40:40Z</dcterms:created>
  <dcterms:modified xsi:type="dcterms:W3CDTF">2019-12-23T18:26:33Z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  <property fmtid="{D5CDD505-2E9C-101B-9397-08002B2CF9AE}" pid="3" name="Order">
    <vt:r8>100</vt:r8>
  </property>
</Properties>
</file>