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4010"/>
  </bookViews>
  <sheets>
    <sheet name="1c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3" i="1" l="1"/>
  <c r="P63" i="1"/>
  <c r="L63" i="1"/>
  <c r="J63" i="1"/>
  <c r="Z62" i="1"/>
  <c r="P62" i="1"/>
  <c r="L62" i="1"/>
  <c r="J62" i="1"/>
  <c r="Z61" i="1"/>
  <c r="P61" i="1"/>
  <c r="L61" i="1"/>
  <c r="J61" i="1"/>
  <c r="L60" i="1"/>
  <c r="J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K59" i="1"/>
  <c r="L59" i="1" s="1"/>
  <c r="G59" i="1"/>
  <c r="D59" i="1"/>
  <c r="F63" i="1" s="1"/>
  <c r="C59" i="1"/>
  <c r="L57" i="1"/>
  <c r="J57" i="1"/>
  <c r="P56" i="1"/>
  <c r="L56" i="1"/>
  <c r="J56" i="1"/>
  <c r="F56" i="1"/>
  <c r="L55" i="1"/>
  <c r="J55" i="1"/>
  <c r="F55" i="1"/>
  <c r="L54" i="1"/>
  <c r="J54" i="1"/>
  <c r="F54" i="1"/>
  <c r="L53" i="1"/>
  <c r="J53" i="1"/>
  <c r="F53" i="1"/>
  <c r="AA52" i="1"/>
  <c r="Y52" i="1"/>
  <c r="X52" i="1"/>
  <c r="W52" i="1"/>
  <c r="V52" i="1"/>
  <c r="U52" i="1"/>
  <c r="T52" i="1"/>
  <c r="S52" i="1"/>
  <c r="R52" i="1"/>
  <c r="Q52" i="1"/>
  <c r="P52" i="1"/>
  <c r="O52" i="1"/>
  <c r="N52" i="1"/>
  <c r="K52" i="1"/>
  <c r="L52" i="1" s="1"/>
  <c r="G52" i="1"/>
  <c r="D52" i="1"/>
  <c r="J52" i="1" s="1"/>
  <c r="C52" i="1"/>
  <c r="Z50" i="1"/>
  <c r="P50" i="1"/>
  <c r="L50" i="1"/>
  <c r="J50" i="1"/>
  <c r="L49" i="1"/>
  <c r="J49" i="1"/>
  <c r="Z48" i="1"/>
  <c r="P48" i="1"/>
  <c r="L48" i="1"/>
  <c r="J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K47" i="1"/>
  <c r="L47" i="1" s="1"/>
  <c r="G47" i="1"/>
  <c r="D47" i="1"/>
  <c r="F48" i="1" s="1"/>
  <c r="C47" i="1"/>
  <c r="Z45" i="1"/>
  <c r="P45" i="1"/>
  <c r="L45" i="1"/>
  <c r="J45" i="1"/>
  <c r="Z44" i="1"/>
  <c r="P44" i="1"/>
  <c r="L44" i="1"/>
  <c r="J44" i="1"/>
  <c r="Z43" i="1"/>
  <c r="P43" i="1"/>
  <c r="L43" i="1"/>
  <c r="J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K42" i="1"/>
  <c r="L42" i="1" s="1"/>
  <c r="G42" i="1"/>
  <c r="D42" i="1"/>
  <c r="F45" i="1" s="1"/>
  <c r="C42" i="1"/>
  <c r="Z40" i="1"/>
  <c r="P40" i="1"/>
  <c r="L40" i="1"/>
  <c r="J40" i="1"/>
  <c r="Z39" i="1"/>
  <c r="P39" i="1"/>
  <c r="L39" i="1"/>
  <c r="J39" i="1"/>
  <c r="Z38" i="1"/>
  <c r="P38" i="1"/>
  <c r="L38" i="1"/>
  <c r="J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K37" i="1"/>
  <c r="L37" i="1" s="1"/>
  <c r="I37" i="1"/>
  <c r="J37" i="1" s="1"/>
  <c r="G37" i="1"/>
  <c r="F37" i="1"/>
  <c r="D37" i="1"/>
  <c r="F40" i="1" s="1"/>
  <c r="C37" i="1"/>
  <c r="Z35" i="1"/>
  <c r="P35" i="1"/>
  <c r="L35" i="1"/>
  <c r="J35" i="1"/>
  <c r="F35" i="1"/>
  <c r="Z34" i="1"/>
  <c r="P34" i="1"/>
  <c r="L34" i="1"/>
  <c r="J34" i="1"/>
  <c r="Z33" i="1"/>
  <c r="P33" i="1"/>
  <c r="L33" i="1"/>
  <c r="J33" i="1"/>
  <c r="F33" i="1"/>
  <c r="Z32" i="1"/>
  <c r="P32" i="1"/>
  <c r="L32" i="1"/>
  <c r="J32" i="1"/>
  <c r="Z31" i="1"/>
  <c r="P31" i="1"/>
  <c r="L31" i="1"/>
  <c r="J31" i="1"/>
  <c r="F31" i="1"/>
  <c r="Z30" i="1"/>
  <c r="P30" i="1"/>
  <c r="L30" i="1"/>
  <c r="J30" i="1"/>
  <c r="AA29" i="1"/>
  <c r="Y29" i="1"/>
  <c r="Z29" i="1" s="1"/>
  <c r="X29" i="1"/>
  <c r="W29" i="1"/>
  <c r="V29" i="1"/>
  <c r="U29" i="1"/>
  <c r="T29" i="1"/>
  <c r="S29" i="1"/>
  <c r="R29" i="1"/>
  <c r="Q29" i="1"/>
  <c r="O29" i="1"/>
  <c r="P29" i="1" s="1"/>
  <c r="N29" i="1"/>
  <c r="L29" i="1"/>
  <c r="K29" i="1"/>
  <c r="J29" i="1"/>
  <c r="I29" i="1"/>
  <c r="G29" i="1"/>
  <c r="D29" i="1"/>
  <c r="F29" i="1" s="1"/>
  <c r="C29" i="1"/>
  <c r="AA26" i="1"/>
  <c r="Y26" i="1"/>
  <c r="X26" i="1"/>
  <c r="W26" i="1"/>
  <c r="V26" i="1"/>
  <c r="U26" i="1"/>
  <c r="T26" i="1"/>
  <c r="S26" i="1"/>
  <c r="R26" i="1"/>
  <c r="Q26" i="1"/>
  <c r="O26" i="1"/>
  <c r="N26" i="1"/>
  <c r="K26" i="1"/>
  <c r="L26" i="1" s="1"/>
  <c r="I26" i="1"/>
  <c r="J26" i="1" s="1"/>
  <c r="G26" i="1"/>
  <c r="D26" i="1"/>
  <c r="C26" i="1"/>
  <c r="AA25" i="1"/>
  <c r="Y25" i="1"/>
  <c r="X25" i="1"/>
  <c r="W25" i="1"/>
  <c r="V25" i="1"/>
  <c r="U25" i="1"/>
  <c r="T25" i="1"/>
  <c r="S25" i="1"/>
  <c r="R25" i="1"/>
  <c r="Q25" i="1"/>
  <c r="O25" i="1"/>
  <c r="N25" i="1"/>
  <c r="K25" i="1"/>
  <c r="L25" i="1" s="1"/>
  <c r="I25" i="1"/>
  <c r="J25" i="1" s="1"/>
  <c r="G25" i="1"/>
  <c r="D25" i="1"/>
  <c r="C25" i="1"/>
  <c r="AA24" i="1"/>
  <c r="AA22" i="1" s="1"/>
  <c r="AA21" i="1" s="1"/>
  <c r="Y24" i="1"/>
  <c r="X24" i="1"/>
  <c r="X22" i="1" s="1"/>
  <c r="X21" i="1" s="1"/>
  <c r="W24" i="1"/>
  <c r="W22" i="1" s="1"/>
  <c r="W21" i="1" s="1"/>
  <c r="V24" i="1"/>
  <c r="U24" i="1"/>
  <c r="U22" i="1" s="1"/>
  <c r="U21" i="1" s="1"/>
  <c r="T24" i="1"/>
  <c r="T22" i="1" s="1"/>
  <c r="T21" i="1" s="1"/>
  <c r="S24" i="1"/>
  <c r="S22" i="1" s="1"/>
  <c r="S21" i="1" s="1"/>
  <c r="R24" i="1"/>
  <c r="Q24" i="1"/>
  <c r="Q22" i="1" s="1"/>
  <c r="Q21" i="1" s="1"/>
  <c r="O24" i="1"/>
  <c r="N24" i="1"/>
  <c r="K24" i="1"/>
  <c r="I24" i="1"/>
  <c r="L24" i="1" s="1"/>
  <c r="G24" i="1"/>
  <c r="D24" i="1"/>
  <c r="C24" i="1"/>
  <c r="C22" i="1" s="1"/>
  <c r="C21" i="1" s="1"/>
  <c r="AA23" i="1"/>
  <c r="Z23" i="1"/>
  <c r="Y23" i="1"/>
  <c r="X23" i="1"/>
  <c r="W23" i="1"/>
  <c r="V23" i="1"/>
  <c r="V22" i="1" s="1"/>
  <c r="V21" i="1" s="1"/>
  <c r="U23" i="1"/>
  <c r="T23" i="1"/>
  <c r="S23" i="1"/>
  <c r="R23" i="1"/>
  <c r="R22" i="1" s="1"/>
  <c r="R21" i="1" s="1"/>
  <c r="Q23" i="1"/>
  <c r="O23" i="1"/>
  <c r="P23" i="1" s="1"/>
  <c r="N23" i="1"/>
  <c r="N22" i="1" s="1"/>
  <c r="N21" i="1" s="1"/>
  <c r="K23" i="1"/>
  <c r="L23" i="1" s="1"/>
  <c r="I23" i="1"/>
  <c r="J23" i="1" s="1"/>
  <c r="G23" i="1"/>
  <c r="D23" i="1"/>
  <c r="C23" i="1"/>
  <c r="K22" i="1"/>
  <c r="K21" i="1" s="1"/>
  <c r="G22" i="1"/>
  <c r="G21" i="1" s="1"/>
  <c r="AA19" i="1"/>
  <c r="Y19" i="1"/>
  <c r="X19" i="1"/>
  <c r="W19" i="1"/>
  <c r="V19" i="1"/>
  <c r="U19" i="1"/>
  <c r="T19" i="1"/>
  <c r="S19" i="1"/>
  <c r="R19" i="1"/>
  <c r="Q19" i="1"/>
  <c r="O19" i="1"/>
  <c r="P19" i="1" s="1"/>
  <c r="N19" i="1"/>
  <c r="K19" i="1"/>
  <c r="I19" i="1"/>
  <c r="L19" i="1" s="1"/>
  <c r="G19" i="1"/>
  <c r="D19" i="1"/>
  <c r="C19" i="1"/>
  <c r="AA18" i="1"/>
  <c r="Y18" i="1"/>
  <c r="Z18" i="1" s="1"/>
  <c r="X18" i="1"/>
  <c r="W18" i="1"/>
  <c r="V18" i="1"/>
  <c r="U18" i="1"/>
  <c r="T18" i="1"/>
  <c r="S18" i="1"/>
  <c r="R18" i="1"/>
  <c r="Q18" i="1"/>
  <c r="O18" i="1"/>
  <c r="N18" i="1"/>
  <c r="L18" i="1"/>
  <c r="K18" i="1"/>
  <c r="I18" i="1"/>
  <c r="G18" i="1"/>
  <c r="D18" i="1"/>
  <c r="P18" i="1" s="1"/>
  <c r="C18" i="1"/>
  <c r="AA17" i="1"/>
  <c r="AA16" i="1" s="1"/>
  <c r="AA12" i="1" s="1"/>
  <c r="Y17" i="1"/>
  <c r="X17" i="1"/>
  <c r="W17" i="1"/>
  <c r="W16" i="1" s="1"/>
  <c r="W12" i="1" s="1"/>
  <c r="V17" i="1"/>
  <c r="U17" i="1"/>
  <c r="T17" i="1"/>
  <c r="S17" i="1"/>
  <c r="S16" i="1" s="1"/>
  <c r="S12" i="1" s="1"/>
  <c r="R17" i="1"/>
  <c r="Q17" i="1"/>
  <c r="O17" i="1"/>
  <c r="P17" i="1" s="1"/>
  <c r="N17" i="1"/>
  <c r="K17" i="1"/>
  <c r="L17" i="1" s="1"/>
  <c r="I17" i="1"/>
  <c r="G17" i="1"/>
  <c r="D17" i="1"/>
  <c r="C17" i="1"/>
  <c r="Y16" i="1"/>
  <c r="X16" i="1"/>
  <c r="V16" i="1"/>
  <c r="U16" i="1"/>
  <c r="T16" i="1"/>
  <c r="R16" i="1"/>
  <c r="Q16" i="1"/>
  <c r="N16" i="1"/>
  <c r="L16" i="1"/>
  <c r="K16" i="1"/>
  <c r="I16" i="1"/>
  <c r="G16" i="1"/>
  <c r="C16" i="1"/>
  <c r="AA15" i="1"/>
  <c r="Y15" i="1"/>
  <c r="X15" i="1"/>
  <c r="W15" i="1"/>
  <c r="V15" i="1"/>
  <c r="U15" i="1"/>
  <c r="T15" i="1"/>
  <c r="S15" i="1"/>
  <c r="R15" i="1"/>
  <c r="Q15" i="1"/>
  <c r="O15" i="1"/>
  <c r="P15" i="1" s="1"/>
  <c r="N15" i="1"/>
  <c r="K15" i="1"/>
  <c r="L15" i="1" s="1"/>
  <c r="I15" i="1"/>
  <c r="G15" i="1"/>
  <c r="D15" i="1"/>
  <c r="C15" i="1"/>
  <c r="AA14" i="1"/>
  <c r="Y14" i="1"/>
  <c r="Z14" i="1" s="1"/>
  <c r="X14" i="1"/>
  <c r="W14" i="1"/>
  <c r="V14" i="1"/>
  <c r="U14" i="1"/>
  <c r="U12" i="1" s="1"/>
  <c r="T14" i="1"/>
  <c r="S14" i="1"/>
  <c r="R14" i="1"/>
  <c r="Q14" i="1"/>
  <c r="Q12" i="1" s="1"/>
  <c r="O14" i="1"/>
  <c r="P14" i="1" s="1"/>
  <c r="N14" i="1"/>
  <c r="L14" i="1"/>
  <c r="K14" i="1"/>
  <c r="I14" i="1"/>
  <c r="J14" i="1" s="1"/>
  <c r="G14" i="1"/>
  <c r="G12" i="1" s="1"/>
  <c r="D14" i="1"/>
  <c r="C14" i="1"/>
  <c r="X12" i="1"/>
  <c r="V12" i="1"/>
  <c r="T12" i="1"/>
  <c r="R12" i="1"/>
  <c r="N12" i="1"/>
  <c r="K12" i="1"/>
  <c r="L12" i="1" s="1"/>
  <c r="I12" i="1"/>
  <c r="C12" i="1"/>
  <c r="J24" i="1" l="1"/>
  <c r="Z24" i="1"/>
  <c r="Y22" i="1"/>
  <c r="Y21" i="1" s="1"/>
  <c r="P24" i="1"/>
  <c r="J16" i="1"/>
  <c r="J19" i="1"/>
  <c r="Y12" i="1"/>
  <c r="D16" i="1"/>
  <c r="O16" i="1"/>
  <c r="J18" i="1"/>
  <c r="O22" i="1"/>
  <c r="Z22" i="1" s="1"/>
  <c r="F30" i="1"/>
  <c r="F32" i="1"/>
  <c r="F34" i="1"/>
  <c r="Z15" i="1"/>
  <c r="Z17" i="1"/>
  <c r="Z19" i="1"/>
  <c r="F39" i="1"/>
  <c r="J42" i="1"/>
  <c r="F44" i="1"/>
  <c r="J47" i="1"/>
  <c r="F49" i="1"/>
  <c r="F50" i="1"/>
  <c r="F52" i="1"/>
  <c r="F57" i="1"/>
  <c r="J59" i="1"/>
  <c r="F62" i="1"/>
  <c r="J15" i="1"/>
  <c r="J17" i="1"/>
  <c r="D22" i="1"/>
  <c r="I22" i="1"/>
  <c r="F38" i="1"/>
  <c r="F42" i="1"/>
  <c r="F43" i="1"/>
  <c r="F47" i="1"/>
  <c r="F59" i="1"/>
  <c r="F60" i="1"/>
  <c r="F61" i="1"/>
  <c r="L22" i="1" l="1"/>
  <c r="J22" i="1"/>
  <c r="I21" i="1"/>
  <c r="F22" i="1"/>
  <c r="D21" i="1"/>
  <c r="P16" i="1"/>
  <c r="O12" i="1"/>
  <c r="P12" i="1" s="1"/>
  <c r="Z16" i="1"/>
  <c r="D12" i="1"/>
  <c r="E16" i="1"/>
  <c r="P22" i="1"/>
  <c r="O21" i="1"/>
  <c r="P21" i="1" s="1"/>
  <c r="Z12" i="1" l="1"/>
  <c r="E56" i="1"/>
  <c r="E55" i="1"/>
  <c r="E54" i="1"/>
  <c r="E53" i="1"/>
  <c r="E34" i="1"/>
  <c r="E32" i="1"/>
  <c r="E30" i="1"/>
  <c r="E63" i="1"/>
  <c r="E43" i="1"/>
  <c r="E40" i="1"/>
  <c r="E35" i="1"/>
  <c r="E33" i="1"/>
  <c r="E31" i="1"/>
  <c r="E18" i="1"/>
  <c r="E59" i="1"/>
  <c r="E48" i="1"/>
  <c r="E47" i="1"/>
  <c r="E45" i="1"/>
  <c r="E38" i="1"/>
  <c r="J12" i="1"/>
  <c r="E62" i="1"/>
  <c r="E57" i="1"/>
  <c r="E52" i="1"/>
  <c r="E50" i="1"/>
  <c r="E49" i="1"/>
  <c r="E44" i="1"/>
  <c r="E39" i="1"/>
  <c r="E12" i="1"/>
  <c r="E61" i="1"/>
  <c r="E60" i="1"/>
  <c r="E42" i="1"/>
  <c r="E29" i="1"/>
  <c r="E26" i="1"/>
  <c r="E24" i="1"/>
  <c r="E14" i="1"/>
  <c r="E17" i="1"/>
  <c r="E37" i="1"/>
  <c r="E19" i="1"/>
  <c r="E15" i="1"/>
  <c r="E23" i="1"/>
  <c r="E25" i="1"/>
  <c r="J21" i="1"/>
  <c r="L21" i="1"/>
  <c r="Z21" i="1"/>
  <c r="E21" i="1"/>
  <c r="F25" i="1"/>
  <c r="F21" i="1"/>
  <c r="F23" i="1"/>
  <c r="F24" i="1"/>
  <c r="E22" i="1"/>
</calcChain>
</file>

<file path=xl/sharedStrings.xml><?xml version="1.0" encoding="utf-8"?>
<sst xmlns="http://schemas.openxmlformats.org/spreadsheetml/2006/main" count="96" uniqueCount="69">
  <si>
    <t>Buildings, Units, Structure Type and Value</t>
  </si>
  <si>
    <t>TOTAL NEW AUTHORIZED HOUSING</t>
  </si>
  <si>
    <t xml:space="preserve">SINGLE FAMILY HOUSING </t>
  </si>
  <si>
    <t>MULTI FAMILY HOUSING</t>
  </si>
  <si>
    <t xml:space="preserve">Construction </t>
  </si>
  <si>
    <t>Percent</t>
  </si>
  <si>
    <t>Average</t>
  </si>
  <si>
    <t>ALL BUILDINGS</t>
  </si>
  <si>
    <t>2 UNIT BUILDINGS</t>
  </si>
  <si>
    <t>3-4 UNIT BUILDINGS</t>
  </si>
  <si>
    <t xml:space="preserve">5+ UNIT BUILDINGS </t>
  </si>
  <si>
    <t xml:space="preserve">Total </t>
  </si>
  <si>
    <t>Units as Percent</t>
  </si>
  <si>
    <t>Value</t>
  </si>
  <si>
    <t>of Total</t>
  </si>
  <si>
    <t xml:space="preserve">Area Name </t>
  </si>
  <si>
    <t>Buildings</t>
  </si>
  <si>
    <t>Units</t>
  </si>
  <si>
    <t>of State</t>
  </si>
  <si>
    <t>of Region</t>
  </si>
  <si>
    <t xml:space="preserve">County Rank </t>
  </si>
  <si>
    <t xml:space="preserve">of Multi - </t>
  </si>
  <si>
    <t>Family Units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</si>
  <si>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</si>
  <si>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</si>
  <si>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</si>
  <si>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</si>
  <si>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</si>
  <si>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</si>
  <si>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</si>
  <si>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</si>
  <si>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</si>
  <si>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</si>
  <si>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</si>
  <si>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</si>
  <si>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</si>
  <si>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</si>
  <si>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</si>
  <si>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</si>
  <si>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</si>
  <si>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</si>
  <si>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</si>
  <si>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</si>
  <si>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SUBURBAN WASHINGTON</t>
  </si>
  <si>
    <t>Frederick</t>
  </si>
  <si>
    <t>Montgomery</t>
  </si>
  <si>
    <t>Prince George's</t>
  </si>
  <si>
    <t>SOUTHERN MARYLAND</t>
  </si>
  <si>
    <t>Calvert County</t>
  </si>
  <si>
    <t>Charles</t>
  </si>
  <si>
    <t>St. Mary's</t>
  </si>
  <si>
    <t>WESTERN MARYLAND</t>
  </si>
  <si>
    <t>Allegany</t>
  </si>
  <si>
    <t xml:space="preserve">Garrett </t>
  </si>
  <si>
    <t>Washington</t>
  </si>
  <si>
    <t>UPPER EASTERN SHORE</t>
  </si>
  <si>
    <t>Caroline</t>
  </si>
  <si>
    <t>Cecil</t>
  </si>
  <si>
    <t>Kent</t>
  </si>
  <si>
    <t>Queen Anne's</t>
  </si>
  <si>
    <t>Talbot</t>
  </si>
  <si>
    <t>LOWER EASTERN SHORE</t>
  </si>
  <si>
    <t>Dorchester</t>
  </si>
  <si>
    <t>Somerset</t>
  </si>
  <si>
    <t>Wicomico</t>
  </si>
  <si>
    <t>Worcester</t>
  </si>
  <si>
    <t>SOURCE:  U. S. Bureau of the Census.  Manufacturing and Construction Statistics Division. Residential Construction Branch</t>
  </si>
  <si>
    <t>Prepared by Maryland Department of Planning.  Planning Services Division. 2016.</t>
  </si>
  <si>
    <t>Table 1C.  MARYLAND REGIONS AND COUNTY GROUP NEW HOUSING UNITS AUTHORIZED FOR CONSTRUCTION BY BUILDING PERMITS: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</si>
</sst>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_(* #,##0.00000_);_(* \(#,##0.0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8" fillId="0" borderId="0"/>
  </cellStyleXfs>
  <cellXfs count="192">
    <xf numFmtId="0" fontId="0" fillId="0" borderId="0" xfId="0"/>
    <xf numFmtId="0" fontId="4" fillId="0" borderId="0" xfId="0" applyFont="1" applyBorder="1"/>
    <xf numFmtId="0" fontId="2" fillId="0" borderId="0" xfId="0" applyFont="1"/>
    <xf numFmtId="0" fontId="5" fillId="0" borderId="0" xfId="0" applyFont="1"/>
    <xf numFmtId="10" fontId="5" fillId="0" borderId="0" xfId="0" applyNumberFormat="1" applyFont="1"/>
    <xf numFmtId="164" fontId="2" fillId="0" borderId="0" xfId="1" applyNumberFormat="1" applyFont="1"/>
    <xf numFmtId="0" fontId="5" fillId="0" borderId="0" xfId="0" applyFont="1" applyAlignment="1">
      <alignment horizontal="center"/>
    </xf>
    <xf numFmtId="41" fontId="5" fillId="0" borderId="0" xfId="0" applyNumberFormat="1" applyFont="1"/>
    <xf numFmtId="164" fontId="5" fillId="0" borderId="0" xfId="1" applyNumberFormat="1" applyFont="1"/>
    <xf numFmtId="10" fontId="5" fillId="0" borderId="0" xfId="2" applyNumberFormat="1" applyFont="1"/>
    <xf numFmtId="42" fontId="2" fillId="0" borderId="0" xfId="0" applyNumberFormat="1" applyFont="1"/>
    <xf numFmtId="0" fontId="4" fillId="0" borderId="0" xfId="0" applyFont="1"/>
    <xf numFmtId="41" fontId="2" fillId="0" borderId="0" xfId="0" applyNumberFormat="1" applyFont="1" applyBorder="1"/>
    <xf numFmtId="10" fontId="5" fillId="0" borderId="0" xfId="0" applyNumberFormat="1" applyFont="1" applyBorder="1"/>
    <xf numFmtId="164" fontId="2" fillId="0" borderId="0" xfId="1" applyNumberFormat="1" applyFont="1" applyBorder="1"/>
    <xf numFmtId="10" fontId="5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164" fontId="5" fillId="0" borderId="0" xfId="1" applyNumberFormat="1" applyFont="1" applyBorder="1"/>
    <xf numFmtId="1" fontId="5" fillId="0" borderId="0" xfId="0" applyNumberFormat="1" applyFont="1" applyBorder="1" applyAlignment="1">
      <alignment horizontal="center"/>
    </xf>
    <xf numFmtId="0" fontId="0" fillId="0" borderId="0" xfId="0" applyFont="1" applyBorder="1"/>
    <xf numFmtId="41" fontId="0" fillId="0" borderId="0" xfId="0" applyNumberFormat="1" applyFont="1" applyBorder="1"/>
    <xf numFmtId="10" fontId="6" fillId="0" borderId="0" xfId="0" applyNumberFormat="1" applyFont="1" applyBorder="1"/>
    <xf numFmtId="164" fontId="0" fillId="0" borderId="0" xfId="1" applyNumberFormat="1" applyFont="1" applyBorder="1"/>
    <xf numFmtId="1" fontId="7" fillId="0" borderId="0" xfId="0" applyNumberFormat="1" applyFont="1" applyBorder="1" applyAlignment="1">
      <alignment horizontal="center"/>
    </xf>
    <xf numFmtId="41" fontId="7" fillId="0" borderId="0" xfId="0" applyNumberFormat="1" applyFont="1" applyBorder="1"/>
    <xf numFmtId="10" fontId="7" fillId="0" borderId="0" xfId="0" applyNumberFormat="1" applyFont="1" applyBorder="1"/>
    <xf numFmtId="164" fontId="7" fillId="0" borderId="0" xfId="1" applyNumberFormat="1" applyFont="1" applyBorder="1"/>
    <xf numFmtId="41" fontId="6" fillId="0" borderId="0" xfId="0" applyNumberFormat="1" applyFont="1" applyBorder="1"/>
    <xf numFmtId="0" fontId="0" fillId="0" borderId="1" xfId="0" applyFont="1" applyBorder="1"/>
    <xf numFmtId="41" fontId="0" fillId="0" borderId="2" xfId="0" applyNumberFormat="1" applyFont="1" applyBorder="1"/>
    <xf numFmtId="10" fontId="6" fillId="0" borderId="2" xfId="0" applyNumberFormat="1" applyFont="1" applyBorder="1"/>
    <xf numFmtId="164" fontId="0" fillId="0" borderId="2" xfId="1" applyNumberFormat="1" applyFont="1" applyBorder="1"/>
    <xf numFmtId="1" fontId="7" fillId="0" borderId="2" xfId="0" applyNumberFormat="1" applyFont="1" applyBorder="1" applyAlignment="1">
      <alignment horizontal="center"/>
    </xf>
    <xf numFmtId="41" fontId="7" fillId="0" borderId="3" xfId="0" applyNumberFormat="1" applyFont="1" applyBorder="1"/>
    <xf numFmtId="10" fontId="7" fillId="0" borderId="2" xfId="0" applyNumberFormat="1" applyFont="1" applyBorder="1"/>
    <xf numFmtId="164" fontId="7" fillId="0" borderId="2" xfId="1" applyNumberFormat="1" applyFont="1" applyBorder="1"/>
    <xf numFmtId="1" fontId="7" fillId="0" borderId="4" xfId="0" applyNumberFormat="1" applyFont="1" applyBorder="1" applyAlignment="1">
      <alignment horizontal="center"/>
    </xf>
    <xf numFmtId="41" fontId="9" fillId="0" borderId="2" xfId="3" applyNumberFormat="1" applyFont="1" applyBorder="1" applyAlignment="1">
      <alignment horizontal="centerContinuous"/>
    </xf>
    <xf numFmtId="41" fontId="7" fillId="0" borderId="2" xfId="3" applyNumberFormat="1" applyFont="1" applyBorder="1" applyAlignment="1">
      <alignment horizontal="centerContinuous"/>
    </xf>
    <xf numFmtId="164" fontId="9" fillId="0" borderId="2" xfId="1" applyNumberFormat="1" applyFont="1" applyBorder="1" applyAlignment="1">
      <alignment horizontal="centerContinuous"/>
    </xf>
    <xf numFmtId="41" fontId="0" fillId="0" borderId="2" xfId="0" applyNumberFormat="1" applyFont="1" applyBorder="1" applyAlignment="1">
      <alignment horizontal="centerContinuous"/>
    </xf>
    <xf numFmtId="164" fontId="9" fillId="0" borderId="5" xfId="1" applyNumberFormat="1" applyFont="1" applyBorder="1" applyAlignment="1">
      <alignment horizontal="centerContinuous"/>
    </xf>
    <xf numFmtId="0" fontId="4" fillId="0" borderId="6" xfId="0" applyFont="1" applyBorder="1"/>
    <xf numFmtId="41" fontId="4" fillId="0" borderId="0" xfId="0" applyNumberFormat="1" applyFont="1" applyBorder="1" applyAlignment="1">
      <alignment horizontal="centerContinuous"/>
    </xf>
    <xf numFmtId="10" fontId="10" fillId="0" borderId="0" xfId="0" applyNumberFormat="1" applyFont="1" applyBorder="1" applyAlignment="1">
      <alignment horizontal="centerContinuous"/>
    </xf>
    <xf numFmtId="164" fontId="4" fillId="0" borderId="0" xfId="1" applyNumberFormat="1" applyFont="1" applyBorder="1" applyAlignment="1">
      <alignment horizontal="centerContinuous"/>
    </xf>
    <xf numFmtId="1" fontId="10" fillId="0" borderId="0" xfId="0" applyNumberFormat="1" applyFont="1" applyBorder="1" applyAlignment="1">
      <alignment horizontal="center"/>
    </xf>
    <xf numFmtId="41" fontId="4" fillId="0" borderId="7" xfId="0" applyNumberFormat="1" applyFont="1" applyBorder="1" applyAlignment="1">
      <alignment horizontal="centerContinuous"/>
    </xf>
    <xf numFmtId="10" fontId="10" fillId="0" borderId="8" xfId="0" applyNumberFormat="1" applyFont="1" applyBorder="1" applyAlignment="1">
      <alignment horizontal="centerContinuous"/>
    </xf>
    <xf numFmtId="164" fontId="4" fillId="0" borderId="8" xfId="1" applyNumberFormat="1" applyFont="1" applyBorder="1" applyAlignment="1">
      <alignment horizontal="centerContinuous"/>
    </xf>
    <xf numFmtId="164" fontId="10" fillId="0" borderId="8" xfId="1" applyNumberFormat="1" applyFont="1" applyBorder="1" applyAlignment="1">
      <alignment horizontal="centerContinuous"/>
    </xf>
    <xf numFmtId="1" fontId="10" fillId="0" borderId="9" xfId="0" applyNumberFormat="1" applyFont="1" applyBorder="1" applyAlignment="1">
      <alignment horizontal="centerContinuous"/>
    </xf>
    <xf numFmtId="41" fontId="4" fillId="0" borderId="8" xfId="3" applyNumberFormat="1" applyFont="1" applyBorder="1" applyAlignment="1">
      <alignment horizontal="centerContinuous"/>
    </xf>
    <xf numFmtId="41" fontId="4" fillId="0" borderId="8" xfId="0" applyNumberFormat="1" applyFont="1" applyBorder="1" applyAlignment="1">
      <alignment horizontal="centerContinuous"/>
    </xf>
    <xf numFmtId="41" fontId="10" fillId="0" borderId="8" xfId="0" applyNumberFormat="1" applyFont="1" applyBorder="1" applyAlignment="1">
      <alignment horizontal="centerContinuous"/>
    </xf>
    <xf numFmtId="164" fontId="4" fillId="0" borderId="10" xfId="1" applyNumberFormat="1" applyFont="1" applyBorder="1" applyAlignment="1">
      <alignment horizontal="centerContinuous"/>
    </xf>
    <xf numFmtId="0" fontId="3" fillId="0" borderId="6" xfId="0" applyFont="1" applyBorder="1"/>
    <xf numFmtId="41" fontId="4" fillId="0" borderId="11" xfId="0" applyNumberFormat="1" applyFont="1" applyBorder="1" applyAlignment="1">
      <alignment horizontal="centerContinuous"/>
    </xf>
    <xf numFmtId="10" fontId="10" fillId="0" borderId="12" xfId="0" applyNumberFormat="1" applyFont="1" applyBorder="1" applyAlignment="1">
      <alignment horizontal="centerContinuous"/>
    </xf>
    <xf numFmtId="164" fontId="4" fillId="0" borderId="11" xfId="1" applyNumberFormat="1" applyFont="1" applyBorder="1"/>
    <xf numFmtId="1" fontId="10" fillId="0" borderId="13" xfId="0" applyNumberFormat="1" applyFont="1" applyBorder="1" applyAlignment="1">
      <alignment horizontal="center"/>
    </xf>
    <xf numFmtId="41" fontId="4" fillId="0" borderId="14" xfId="0" applyNumberFormat="1" applyFont="1" applyBorder="1"/>
    <xf numFmtId="10" fontId="10" fillId="0" borderId="11" xfId="0" applyNumberFormat="1" applyFont="1" applyBorder="1" applyAlignment="1">
      <alignment horizontal="center"/>
    </xf>
    <xf numFmtId="164" fontId="10" fillId="0" borderId="11" xfId="1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41" fontId="4" fillId="0" borderId="12" xfId="3" applyNumberFormat="1" applyFont="1" applyBorder="1" applyAlignment="1">
      <alignment horizontal="centerContinuous"/>
    </xf>
    <xf numFmtId="41" fontId="4" fillId="0" borderId="12" xfId="0" applyNumberFormat="1" applyFont="1" applyBorder="1" applyAlignment="1">
      <alignment horizontal="centerContinuous"/>
    </xf>
    <xf numFmtId="41" fontId="10" fillId="0" borderId="12" xfId="0" applyNumberFormat="1" applyFont="1" applyBorder="1" applyAlignment="1">
      <alignment horizontal="centerContinuous"/>
    </xf>
    <xf numFmtId="164" fontId="4" fillId="0" borderId="12" xfId="1" applyNumberFormat="1" applyFont="1" applyBorder="1" applyAlignment="1">
      <alignment horizontal="centerContinuous"/>
    </xf>
    <xf numFmtId="41" fontId="4" fillId="0" borderId="16" xfId="3" applyNumberFormat="1" applyFont="1" applyBorder="1" applyAlignment="1">
      <alignment horizontal="centerContinuous"/>
    </xf>
    <xf numFmtId="41" fontId="4" fillId="0" borderId="17" xfId="3" applyNumberFormat="1" applyFont="1" applyBorder="1" applyAlignment="1">
      <alignment horizontal="centerContinuous"/>
    </xf>
    <xf numFmtId="164" fontId="4" fillId="0" borderId="18" xfId="1" applyNumberFormat="1" applyFont="1" applyBorder="1" applyAlignment="1">
      <alignment horizontal="centerContinuous"/>
    </xf>
    <xf numFmtId="164" fontId="4" fillId="0" borderId="19" xfId="1" applyNumberFormat="1" applyFont="1" applyBorder="1" applyAlignment="1">
      <alignment horizontal="centerContinuous"/>
    </xf>
    <xf numFmtId="0" fontId="4" fillId="0" borderId="20" xfId="0" applyFont="1" applyBorder="1" applyAlignment="1">
      <alignment horizontal="center"/>
    </xf>
    <xf numFmtId="41" fontId="4" fillId="0" borderId="21" xfId="0" applyNumberFormat="1" applyFont="1" applyBorder="1"/>
    <xf numFmtId="41" fontId="4" fillId="0" borderId="21" xfId="0" applyNumberFormat="1" applyFont="1" applyBorder="1" applyAlignment="1">
      <alignment horizontal="center"/>
    </xf>
    <xf numFmtId="164" fontId="4" fillId="0" borderId="21" xfId="1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41" fontId="4" fillId="0" borderId="23" xfId="0" applyNumberFormat="1" applyFont="1" applyBorder="1" applyAlignment="1">
      <alignment horizontal="center"/>
    </xf>
    <xf numFmtId="10" fontId="10" fillId="0" borderId="21" xfId="0" applyNumberFormat="1" applyFont="1" applyBorder="1" applyAlignment="1">
      <alignment horizontal="center"/>
    </xf>
    <xf numFmtId="164" fontId="10" fillId="0" borderId="21" xfId="1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41" fontId="4" fillId="0" borderId="14" xfId="3" applyNumberFormat="1" applyFont="1" applyBorder="1" applyAlignment="1">
      <alignment horizontal="centerContinuous"/>
    </xf>
    <xf numFmtId="41" fontId="4" fillId="0" borderId="11" xfId="3" applyNumberFormat="1" applyFont="1" applyBorder="1" applyAlignment="1">
      <alignment horizontal="centerContinuous"/>
    </xf>
    <xf numFmtId="164" fontId="4" fillId="0" borderId="11" xfId="1" applyNumberFormat="1" applyFont="1" applyBorder="1" applyAlignment="1">
      <alignment horizontal="centerContinuous"/>
    </xf>
    <xf numFmtId="164" fontId="4" fillId="0" borderId="25" xfId="1" applyNumberFormat="1" applyFont="1" applyBorder="1" applyAlignment="1">
      <alignment horizontal="centerContinuous"/>
    </xf>
    <xf numFmtId="41" fontId="4" fillId="0" borderId="23" xfId="3" applyNumberFormat="1" applyFont="1" applyBorder="1" applyAlignment="1">
      <alignment horizontal="center"/>
    </xf>
    <xf numFmtId="41" fontId="4" fillId="0" borderId="21" xfId="3" applyNumberFormat="1" applyFont="1" applyBorder="1" applyAlignment="1">
      <alignment horizontal="center"/>
    </xf>
    <xf numFmtId="164" fontId="4" fillId="0" borderId="26" xfId="1" applyNumberFormat="1" applyFont="1" applyBorder="1" applyAlignment="1">
      <alignment horizontal="center"/>
    </xf>
    <xf numFmtId="0" fontId="3" fillId="0" borderId="27" xfId="0" applyFont="1" applyBorder="1"/>
    <xf numFmtId="41" fontId="3" fillId="0" borderId="28" xfId="0" applyNumberFormat="1" applyFont="1" applyBorder="1"/>
    <xf numFmtId="10" fontId="11" fillId="0" borderId="28" xfId="0" applyNumberFormat="1" applyFont="1" applyBorder="1"/>
    <xf numFmtId="164" fontId="3" fillId="0" borderId="28" xfId="1" applyNumberFormat="1" applyFont="1" applyBorder="1"/>
    <xf numFmtId="1" fontId="10" fillId="0" borderId="29" xfId="0" applyNumberFormat="1" applyFont="1" applyBorder="1" applyAlignment="1">
      <alignment horizontal="center"/>
    </xf>
    <xf numFmtId="41" fontId="4" fillId="0" borderId="30" xfId="0" applyNumberFormat="1" applyFont="1" applyBorder="1"/>
    <xf numFmtId="10" fontId="10" fillId="0" borderId="28" xfId="0" applyNumberFormat="1" applyFont="1" applyBorder="1"/>
    <xf numFmtId="164" fontId="4" fillId="0" borderId="28" xfId="1" applyNumberFormat="1" applyFont="1" applyBorder="1"/>
    <xf numFmtId="164" fontId="10" fillId="0" borderId="28" xfId="1" applyNumberFormat="1" applyFont="1" applyBorder="1"/>
    <xf numFmtId="1" fontId="10" fillId="0" borderId="31" xfId="0" applyNumberFormat="1" applyFont="1" applyBorder="1" applyAlignment="1">
      <alignment horizontal="center"/>
    </xf>
    <xf numFmtId="41" fontId="3" fillId="0" borderId="30" xfId="3" applyNumberFormat="1" applyFont="1" applyBorder="1" applyAlignment="1">
      <alignment horizontal="center"/>
    </xf>
    <xf numFmtId="41" fontId="4" fillId="0" borderId="28" xfId="3" applyNumberFormat="1" applyFont="1" applyBorder="1" applyAlignment="1">
      <alignment horizontal="center"/>
    </xf>
    <xf numFmtId="164" fontId="4" fillId="0" borderId="28" xfId="1" applyNumberFormat="1" applyFont="1" applyBorder="1" applyAlignment="1">
      <alignment horizontal="center"/>
    </xf>
    <xf numFmtId="41" fontId="3" fillId="0" borderId="28" xfId="3" applyNumberFormat="1" applyFont="1" applyBorder="1" applyAlignment="1">
      <alignment horizontal="center"/>
    </xf>
    <xf numFmtId="164" fontId="4" fillId="0" borderId="32" xfId="1" applyNumberFormat="1" applyFont="1" applyBorder="1" applyAlignment="1">
      <alignment horizontal="center"/>
    </xf>
    <xf numFmtId="0" fontId="3" fillId="0" borderId="33" xfId="0" applyFont="1" applyBorder="1"/>
    <xf numFmtId="41" fontId="3" fillId="0" borderId="11" xfId="0" applyNumberFormat="1" applyFont="1" applyBorder="1"/>
    <xf numFmtId="10" fontId="11" fillId="0" borderId="11" xfId="0" applyNumberFormat="1" applyFont="1" applyBorder="1"/>
    <xf numFmtId="164" fontId="3" fillId="0" borderId="11" xfId="1" applyNumberFormat="1" applyFont="1" applyBorder="1"/>
    <xf numFmtId="0" fontId="10" fillId="0" borderId="34" xfId="0" applyFont="1" applyBorder="1"/>
    <xf numFmtId="0" fontId="10" fillId="0" borderId="11" xfId="0" applyFont="1" applyBorder="1"/>
    <xf numFmtId="164" fontId="10" fillId="0" borderId="11" xfId="1" applyNumberFormat="1" applyFont="1" applyBorder="1"/>
    <xf numFmtId="41" fontId="3" fillId="0" borderId="14" xfId="0" applyNumberFormat="1" applyFont="1" applyBorder="1"/>
    <xf numFmtId="10" fontId="3" fillId="0" borderId="11" xfId="0" applyNumberFormat="1" applyFont="1" applyBorder="1"/>
    <xf numFmtId="41" fontId="11" fillId="0" borderId="11" xfId="0" applyNumberFormat="1" applyFont="1" applyBorder="1"/>
    <xf numFmtId="164" fontId="3" fillId="0" borderId="25" xfId="1" applyNumberFormat="1" applyFont="1" applyBorder="1"/>
    <xf numFmtId="0" fontId="10" fillId="0" borderId="20" xfId="0" applyFont="1" applyBorder="1" applyAlignment="1">
      <alignment horizontal="center"/>
    </xf>
    <xf numFmtId="41" fontId="3" fillId="0" borderId="21" xfId="0" applyNumberFormat="1" applyFont="1" applyBorder="1"/>
    <xf numFmtId="10" fontId="11" fillId="0" borderId="21" xfId="0" applyNumberFormat="1" applyFont="1" applyBorder="1"/>
    <xf numFmtId="41" fontId="11" fillId="0" borderId="21" xfId="0" applyNumberFormat="1" applyFont="1" applyBorder="1"/>
    <xf numFmtId="164" fontId="3" fillId="0" borderId="21" xfId="1" applyNumberFormat="1" applyFont="1" applyBorder="1"/>
    <xf numFmtId="41" fontId="11" fillId="0" borderId="24" xfId="0" applyNumberFormat="1" applyFont="1" applyBorder="1" applyAlignment="1">
      <alignment horizontal="center"/>
    </xf>
    <xf numFmtId="41" fontId="3" fillId="0" borderId="23" xfId="0" applyNumberFormat="1" applyFont="1" applyBorder="1"/>
    <xf numFmtId="164" fontId="11" fillId="0" borderId="21" xfId="1" applyNumberFormat="1" applyFont="1" applyBorder="1"/>
    <xf numFmtId="164" fontId="3" fillId="0" borderId="26" xfId="1" applyNumberFormat="1" applyFont="1" applyBorder="1"/>
    <xf numFmtId="0" fontId="3" fillId="0" borderId="20" xfId="0" applyFont="1" applyBorder="1"/>
    <xf numFmtId="10" fontId="10" fillId="0" borderId="21" xfId="0" applyNumberFormat="1" applyFont="1" applyBorder="1"/>
    <xf numFmtId="164" fontId="4" fillId="0" borderId="21" xfId="1" applyNumberFormat="1" applyFont="1" applyBorder="1"/>
    <xf numFmtId="41" fontId="4" fillId="0" borderId="23" xfId="0" applyNumberFormat="1" applyFont="1" applyBorder="1"/>
    <xf numFmtId="41" fontId="10" fillId="0" borderId="21" xfId="0" applyNumberFormat="1" applyFont="1" applyBorder="1"/>
    <xf numFmtId="164" fontId="4" fillId="0" borderId="26" xfId="1" applyNumberFormat="1" applyFont="1" applyBorder="1"/>
    <xf numFmtId="3" fontId="10" fillId="0" borderId="20" xfId="0" applyNumberFormat="1" applyFont="1" applyBorder="1"/>
    <xf numFmtId="165" fontId="10" fillId="0" borderId="24" xfId="0" applyNumberFormat="1" applyFont="1" applyBorder="1" applyAlignment="1">
      <alignment horizontal="center"/>
    </xf>
    <xf numFmtId="41" fontId="10" fillId="0" borderId="24" xfId="0" applyNumberFormat="1" applyFont="1" applyBorder="1" applyAlignment="1">
      <alignment horizontal="center"/>
    </xf>
    <xf numFmtId="3" fontId="7" fillId="0" borderId="20" xfId="0" applyNumberFormat="1" applyFont="1" applyBorder="1"/>
    <xf numFmtId="41" fontId="0" fillId="0" borderId="21" xfId="0" applyNumberFormat="1" applyFont="1" applyBorder="1"/>
    <xf numFmtId="10" fontId="6" fillId="0" borderId="21" xfId="0" applyNumberFormat="1" applyFont="1" applyBorder="1"/>
    <xf numFmtId="10" fontId="7" fillId="0" borderId="21" xfId="0" applyNumberFormat="1" applyFont="1" applyBorder="1"/>
    <xf numFmtId="164" fontId="0" fillId="0" borderId="21" xfId="1" applyNumberFormat="1" applyFont="1" applyBorder="1"/>
    <xf numFmtId="41" fontId="7" fillId="0" borderId="24" xfId="0" applyNumberFormat="1" applyFont="1" applyBorder="1" applyAlignment="1">
      <alignment horizontal="center"/>
    </xf>
    <xf numFmtId="41" fontId="0" fillId="0" borderId="23" xfId="0" applyNumberFormat="1" applyFont="1" applyBorder="1"/>
    <xf numFmtId="164" fontId="6" fillId="0" borderId="21" xfId="1" applyNumberFormat="1" applyFont="1" applyBorder="1"/>
    <xf numFmtId="1" fontId="7" fillId="0" borderId="24" xfId="0" applyNumberFormat="1" applyFont="1" applyBorder="1" applyAlignment="1">
      <alignment horizontal="center"/>
    </xf>
    <xf numFmtId="164" fontId="0" fillId="0" borderId="26" xfId="1" applyNumberFormat="1" applyFont="1" applyBorder="1"/>
    <xf numFmtId="41" fontId="9" fillId="0" borderId="21" xfId="0" applyNumberFormat="1" applyFont="1" applyBorder="1"/>
    <xf numFmtId="164" fontId="9" fillId="0" borderId="21" xfId="1" applyNumberFormat="1" applyFont="1" applyBorder="1"/>
    <xf numFmtId="41" fontId="9" fillId="0" borderId="23" xfId="0" applyNumberFormat="1" applyFont="1" applyBorder="1"/>
    <xf numFmtId="164" fontId="9" fillId="0" borderId="26" xfId="1" applyNumberFormat="1" applyFont="1" applyBorder="1"/>
    <xf numFmtId="10" fontId="7" fillId="0" borderId="24" xfId="0" applyNumberFormat="1" applyFont="1" applyBorder="1" applyAlignment="1">
      <alignment horizontal="center"/>
    </xf>
    <xf numFmtId="166" fontId="7" fillId="0" borderId="24" xfId="0" applyNumberFormat="1" applyFont="1" applyBorder="1" applyAlignment="1">
      <alignment horizontal="center"/>
    </xf>
    <xf numFmtId="164" fontId="7" fillId="0" borderId="21" xfId="1" applyNumberFormat="1" applyFont="1" applyBorder="1"/>
    <xf numFmtId="41" fontId="7" fillId="0" borderId="21" xfId="0" applyNumberFormat="1" applyFont="1" applyBorder="1"/>
    <xf numFmtId="41" fontId="7" fillId="0" borderId="23" xfId="0" applyNumberFormat="1" applyFont="1" applyBorder="1"/>
    <xf numFmtId="164" fontId="7" fillId="0" borderId="26" xfId="1" applyNumberFormat="1" applyFont="1" applyBorder="1"/>
    <xf numFmtId="0" fontId="0" fillId="0" borderId="20" xfId="0" applyFont="1" applyBorder="1"/>
    <xf numFmtId="10" fontId="9" fillId="0" borderId="21" xfId="0" applyNumberFormat="1" applyFont="1" applyBorder="1"/>
    <xf numFmtId="10" fontId="7" fillId="0" borderId="23" xfId="0" applyNumberFormat="1" applyFont="1" applyBorder="1"/>
    <xf numFmtId="41" fontId="6" fillId="0" borderId="21" xfId="0" applyNumberFormat="1" applyFont="1" applyBorder="1"/>
    <xf numFmtId="37" fontId="6" fillId="0" borderId="24" xfId="0" applyNumberFormat="1" applyFont="1" applyBorder="1" applyAlignment="1">
      <alignment horizontal="center"/>
    </xf>
    <xf numFmtId="41" fontId="6" fillId="0" borderId="24" xfId="0" applyNumberFormat="1" applyFont="1" applyBorder="1" applyAlignment="1">
      <alignment horizontal="center"/>
    </xf>
    <xf numFmtId="10" fontId="0" fillId="0" borderId="21" xfId="0" applyNumberFormat="1" applyFont="1" applyBorder="1"/>
    <xf numFmtId="0" fontId="3" fillId="0" borderId="24" xfId="0" applyNumberFormat="1" applyFont="1" applyBorder="1" applyAlignment="1">
      <alignment horizontal="center"/>
    </xf>
    <xf numFmtId="41" fontId="0" fillId="0" borderId="20" xfId="0" applyNumberFormat="1" applyFont="1" applyBorder="1"/>
    <xf numFmtId="41" fontId="0" fillId="0" borderId="21" xfId="0" applyNumberFormat="1" applyBorder="1"/>
    <xf numFmtId="0" fontId="0" fillId="0" borderId="24" xfId="0" applyNumberFormat="1" applyBorder="1" applyAlignment="1">
      <alignment horizontal="center"/>
    </xf>
    <xf numFmtId="41" fontId="0" fillId="0" borderId="23" xfId="0" applyNumberFormat="1" applyBorder="1"/>
    <xf numFmtId="0" fontId="0" fillId="0" borderId="24" xfId="0" applyNumberFormat="1" applyFont="1" applyBorder="1" applyAlignment="1">
      <alignment horizontal="center"/>
    </xf>
    <xf numFmtId="41" fontId="1" fillId="0" borderId="20" xfId="0" applyNumberFormat="1" applyFont="1" applyBorder="1"/>
    <xf numFmtId="0" fontId="0" fillId="0" borderId="21" xfId="0" applyFont="1" applyBorder="1"/>
    <xf numFmtId="0" fontId="6" fillId="0" borderId="21" xfId="0" applyFont="1" applyBorder="1"/>
    <xf numFmtId="0" fontId="6" fillId="0" borderId="24" xfId="0" applyFont="1" applyBorder="1"/>
    <xf numFmtId="0" fontId="0" fillId="0" borderId="23" xfId="0" applyFont="1" applyBorder="1"/>
    <xf numFmtId="164" fontId="1" fillId="0" borderId="21" xfId="1" applyNumberFormat="1" applyFont="1" applyBorder="1"/>
    <xf numFmtId="41" fontId="3" fillId="0" borderId="20" xfId="0" applyNumberFormat="1" applyFont="1" applyBorder="1"/>
    <xf numFmtId="0" fontId="0" fillId="0" borderId="21" xfId="0" applyBorder="1"/>
    <xf numFmtId="0" fontId="3" fillId="0" borderId="21" xfId="0" applyFont="1" applyBorder="1"/>
    <xf numFmtId="0" fontId="11" fillId="0" borderId="24" xfId="0" applyFont="1" applyBorder="1"/>
    <xf numFmtId="0" fontId="0" fillId="0" borderId="35" xfId="0" applyFont="1" applyBorder="1"/>
    <xf numFmtId="0" fontId="0" fillId="0" borderId="36" xfId="0" applyFont="1" applyBorder="1"/>
    <xf numFmtId="0" fontId="6" fillId="0" borderId="36" xfId="0" applyFont="1" applyBorder="1"/>
    <xf numFmtId="164" fontId="0" fillId="0" borderId="36" xfId="1" applyNumberFormat="1" applyFont="1" applyBorder="1"/>
    <xf numFmtId="0" fontId="6" fillId="0" borderId="37" xfId="0" applyFont="1" applyBorder="1"/>
    <xf numFmtId="41" fontId="0" fillId="0" borderId="38" xfId="0" applyNumberFormat="1" applyFont="1" applyBorder="1"/>
    <xf numFmtId="164" fontId="1" fillId="0" borderId="36" xfId="1" applyNumberFormat="1" applyFont="1" applyBorder="1"/>
    <xf numFmtId="164" fontId="6" fillId="0" borderId="36" xfId="1" applyNumberFormat="1" applyFont="1" applyBorder="1"/>
    <xf numFmtId="0" fontId="0" fillId="0" borderId="38" xfId="0" applyFont="1" applyBorder="1"/>
    <xf numFmtId="164" fontId="0" fillId="0" borderId="39" xfId="1" applyNumberFormat="1" applyFont="1" applyBorder="1"/>
    <xf numFmtId="0" fontId="0" fillId="0" borderId="0" xfId="0" applyFont="1"/>
    <xf numFmtId="0" fontId="6" fillId="0" borderId="0" xfId="0" applyFont="1"/>
    <xf numFmtId="164" fontId="0" fillId="0" borderId="0" xfId="1" applyNumberFormat="1" applyFont="1"/>
    <xf numFmtId="164" fontId="1" fillId="0" borderId="0" xfId="1" applyNumberFormat="1" applyFont="1"/>
    <xf numFmtId="164" fontId="6" fillId="0" borderId="0" xfId="1" applyNumberFormat="1" applyFont="1"/>
    <xf numFmtId="0" fontId="6" fillId="0" borderId="0" xfId="0" applyFont="1" applyBorder="1"/>
  </cellXfs>
  <cellStyles count="4">
    <cellStyle name="Comma0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DS_work\AUTHUNIT\ANNUAL\TABLES%20AND%20APPENDICES\2015_Annual\2015_Tables%20and%20Append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A"/>
      <sheetName val="Table 1B"/>
      <sheetName val="Table 1C"/>
      <sheetName val="Table 1D"/>
      <sheetName val="Table 2A"/>
      <sheetName val="Tables 2B1;2;3"/>
      <sheetName val="Table 2C1;2;3"/>
      <sheetName val="Table 3A"/>
      <sheetName val="Table 3B"/>
      <sheetName val="Table 3C"/>
      <sheetName val="Appendix 1"/>
      <sheetName val="Appendix2 "/>
      <sheetName val="Appendix 3"/>
      <sheetName val="SO2015A_MD"/>
      <sheetName val="ST2015A"/>
      <sheetName val="Worksheet"/>
    </sheetNames>
    <sheetDataSet>
      <sheetData sheetId="0"/>
      <sheetData sheetId="1"/>
      <sheetData sheetId="2">
        <row r="63">
          <cell r="C63">
            <v>230</v>
          </cell>
          <cell r="D63">
            <v>266</v>
          </cell>
          <cell r="G63">
            <v>51944779</v>
          </cell>
          <cell r="I63">
            <v>222</v>
          </cell>
          <cell r="K63">
            <v>45090371</v>
          </cell>
          <cell r="N63">
            <v>8</v>
          </cell>
          <cell r="O63">
            <v>44</v>
          </cell>
          <cell r="Q63">
            <v>6854408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4</v>
          </cell>
          <cell r="W63">
            <v>540000</v>
          </cell>
          <cell r="X63">
            <v>7</v>
          </cell>
          <cell r="Y63">
            <v>40</v>
          </cell>
          <cell r="AA63">
            <v>6314408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67"/>
  <sheetViews>
    <sheetView tabSelected="1" workbookViewId="0">
      <selection activeCell="A2" sqref="A2"/>
    </sheetView>
  </sheetViews>
  <sheetFormatPr defaultRowHeight="15" x14ac:dyDescent="0.25"/>
  <cols>
    <col min="2" max="2" width="30.42578125" bestFit="1" customWidth="1"/>
    <col min="3" max="3" width="10.5703125" bestFit="1" customWidth="1"/>
    <col min="4" max="4" width="8.5703125" customWidth="1"/>
    <col min="5" max="5" width="8.7109375" customWidth="1"/>
    <col min="6" max="6" width="10" bestFit="1" customWidth="1"/>
    <col min="7" max="7" width="15.85546875" bestFit="1" customWidth="1"/>
    <col min="8" max="8" width="13.42578125" bestFit="1" customWidth="1"/>
    <col min="9" max="9" width="8.5703125" customWidth="1"/>
    <col min="10" max="10" width="8.7109375" customWidth="1"/>
    <col min="11" max="11" width="15.85546875" bestFit="1" customWidth="1"/>
    <col min="12" max="12" width="14.85546875" bestFit="1" customWidth="1"/>
    <col min="13" max="13" width="13.140625" bestFit="1" customWidth="1"/>
    <col min="14" max="14" width="10.5703125" bestFit="1" customWidth="1"/>
    <col min="15" max="15" width="7.5703125" customWidth="1"/>
    <col min="16" max="16" width="8.42578125" customWidth="1"/>
    <col min="17" max="17" width="14.28515625" bestFit="1" customWidth="1"/>
    <col min="18" max="18" width="10.5703125" bestFit="1" customWidth="1"/>
    <col min="19" max="19" width="7.140625" customWidth="1"/>
    <col min="20" max="20" width="13.140625" bestFit="1" customWidth="1"/>
    <col min="21" max="21" width="10.5703125" bestFit="1" customWidth="1"/>
    <col min="22" max="22" width="7.140625" customWidth="1"/>
    <col min="23" max="23" width="12.140625" bestFit="1" customWidth="1"/>
    <col min="24" max="24" width="10.5703125" bestFit="1" customWidth="1"/>
    <col min="25" max="25" width="7.5703125" customWidth="1"/>
    <col min="26" max="26" width="12.7109375" bestFit="1" customWidth="1"/>
    <col min="27" max="27" width="14.28515625" bestFit="1" customWidth="1"/>
  </cols>
  <sheetData>
    <row r="2" spans="2:27" x14ac:dyDescent="0.25">
      <c r="B2" s="1" t="s">
        <v>68</v>
      </c>
      <c r="C2" s="2"/>
      <c r="D2" s="2"/>
      <c r="E2" s="3"/>
      <c r="F2" s="4"/>
      <c r="G2" s="5"/>
      <c r="H2" s="6"/>
      <c r="I2" s="7"/>
      <c r="J2" s="3"/>
      <c r="K2" s="8"/>
      <c r="L2" s="9"/>
      <c r="M2" s="3"/>
      <c r="N2" s="2"/>
      <c r="O2" s="2"/>
      <c r="P2" s="3"/>
      <c r="Q2" s="5"/>
      <c r="R2" s="2"/>
      <c r="S2" s="10"/>
      <c r="T2" s="5"/>
      <c r="U2" s="2"/>
      <c r="V2" s="10"/>
      <c r="W2" s="5"/>
      <c r="X2" s="2"/>
      <c r="Y2" s="10"/>
      <c r="Z2" s="3"/>
      <c r="AA2" s="5"/>
    </row>
    <row r="3" spans="2:27" x14ac:dyDescent="0.25">
      <c r="B3" s="11" t="s">
        <v>0</v>
      </c>
      <c r="C3" s="12"/>
      <c r="D3" s="12"/>
      <c r="E3" s="13"/>
      <c r="F3" s="13"/>
      <c r="G3" s="14"/>
      <c r="H3" s="15"/>
      <c r="I3" s="16"/>
      <c r="J3" s="13"/>
      <c r="K3" s="17"/>
      <c r="L3" s="17"/>
      <c r="M3" s="18"/>
      <c r="N3" s="2"/>
      <c r="O3" s="12"/>
      <c r="P3" s="16"/>
      <c r="Q3" s="14"/>
      <c r="R3" s="12"/>
      <c r="S3" s="12"/>
      <c r="T3" s="14"/>
      <c r="U3" s="12"/>
      <c r="V3" s="12"/>
      <c r="W3" s="14"/>
      <c r="X3" s="12"/>
      <c r="Y3" s="12"/>
      <c r="Z3" s="16"/>
      <c r="AA3" s="14"/>
    </row>
    <row r="4" spans="2:27" ht="15.75" thickBot="1" x14ac:dyDescent="0.3">
      <c r="B4" s="19"/>
      <c r="C4" s="20"/>
      <c r="D4" s="20"/>
      <c r="E4" s="21"/>
      <c r="F4" s="21"/>
      <c r="G4" s="22"/>
      <c r="H4" s="23"/>
      <c r="I4" s="24"/>
      <c r="J4" s="25"/>
      <c r="K4" s="26"/>
      <c r="L4" s="26"/>
      <c r="M4" s="23"/>
      <c r="N4" s="20"/>
      <c r="O4" s="20"/>
      <c r="P4" s="27"/>
      <c r="Q4" s="22"/>
      <c r="R4" s="20"/>
      <c r="S4" s="20"/>
      <c r="T4" s="22"/>
      <c r="U4" s="20"/>
      <c r="V4" s="20"/>
      <c r="W4" s="22"/>
      <c r="X4" s="20"/>
      <c r="Y4" s="20"/>
      <c r="Z4" s="27"/>
      <c r="AA4" s="22"/>
    </row>
    <row r="5" spans="2:27" ht="15.75" thickTop="1" x14ac:dyDescent="0.25">
      <c r="B5" s="28"/>
      <c r="C5" s="29"/>
      <c r="D5" s="29"/>
      <c r="E5" s="30"/>
      <c r="F5" s="30"/>
      <c r="G5" s="31"/>
      <c r="H5" s="32"/>
      <c r="I5" s="33"/>
      <c r="J5" s="34"/>
      <c r="K5" s="35"/>
      <c r="L5" s="35"/>
      <c r="M5" s="36"/>
      <c r="N5" s="29"/>
      <c r="O5" s="37"/>
      <c r="P5" s="38"/>
      <c r="Q5" s="39"/>
      <c r="R5" s="37"/>
      <c r="S5" s="37"/>
      <c r="T5" s="39"/>
      <c r="U5" s="37"/>
      <c r="V5" s="37"/>
      <c r="W5" s="39"/>
      <c r="X5" s="40"/>
      <c r="Y5" s="37"/>
      <c r="Z5" s="38"/>
      <c r="AA5" s="41"/>
    </row>
    <row r="6" spans="2:27" x14ac:dyDescent="0.25">
      <c r="B6" s="42"/>
      <c r="C6" s="43" t="s">
        <v>1</v>
      </c>
      <c r="D6" s="43"/>
      <c r="E6" s="44"/>
      <c r="F6" s="44"/>
      <c r="G6" s="45"/>
      <c r="H6" s="46"/>
      <c r="I6" s="47" t="s">
        <v>2</v>
      </c>
      <c r="J6" s="48"/>
      <c r="K6" s="49"/>
      <c r="L6" s="50"/>
      <c r="M6" s="51"/>
      <c r="N6" s="52" t="s">
        <v>3</v>
      </c>
      <c r="O6" s="53"/>
      <c r="P6" s="54"/>
      <c r="Q6" s="49"/>
      <c r="R6" s="53"/>
      <c r="S6" s="53"/>
      <c r="T6" s="49"/>
      <c r="U6" s="53"/>
      <c r="V6" s="53"/>
      <c r="W6" s="49"/>
      <c r="X6" s="53"/>
      <c r="Y6" s="53"/>
      <c r="Z6" s="54"/>
      <c r="AA6" s="55"/>
    </row>
    <row r="7" spans="2:27" x14ac:dyDescent="0.25">
      <c r="B7" s="56"/>
      <c r="C7" s="57"/>
      <c r="D7" s="57"/>
      <c r="E7" s="58"/>
      <c r="F7" s="58"/>
      <c r="G7" s="59"/>
      <c r="H7" s="60" t="s">
        <v>4</v>
      </c>
      <c r="I7" s="61"/>
      <c r="J7" s="62" t="s">
        <v>5</v>
      </c>
      <c r="K7" s="59"/>
      <c r="L7" s="63" t="s">
        <v>6</v>
      </c>
      <c r="M7" s="64" t="s">
        <v>6</v>
      </c>
      <c r="N7" s="65" t="s">
        <v>7</v>
      </c>
      <c r="O7" s="66"/>
      <c r="P7" s="67"/>
      <c r="Q7" s="68"/>
      <c r="R7" s="69" t="s">
        <v>8</v>
      </c>
      <c r="S7" s="70"/>
      <c r="T7" s="71"/>
      <c r="U7" s="69" t="s">
        <v>9</v>
      </c>
      <c r="V7" s="70"/>
      <c r="W7" s="71"/>
      <c r="X7" s="65" t="s">
        <v>10</v>
      </c>
      <c r="Y7" s="66"/>
      <c r="Z7" s="67"/>
      <c r="AA7" s="72"/>
    </row>
    <row r="8" spans="2:27" x14ac:dyDescent="0.25">
      <c r="B8" s="73"/>
      <c r="C8" s="74"/>
      <c r="D8" s="75" t="s">
        <v>11</v>
      </c>
      <c r="E8" s="44" t="s">
        <v>12</v>
      </c>
      <c r="F8" s="44"/>
      <c r="G8" s="76" t="s">
        <v>4</v>
      </c>
      <c r="H8" s="77" t="s">
        <v>13</v>
      </c>
      <c r="I8" s="78"/>
      <c r="J8" s="79" t="s">
        <v>14</v>
      </c>
      <c r="K8" s="76" t="s">
        <v>4</v>
      </c>
      <c r="L8" s="80" t="s">
        <v>4</v>
      </c>
      <c r="M8" s="81" t="s">
        <v>13</v>
      </c>
      <c r="N8" s="82"/>
      <c r="O8" s="83"/>
      <c r="P8" s="62" t="s">
        <v>5</v>
      </c>
      <c r="Q8" s="84"/>
      <c r="R8" s="83"/>
      <c r="S8" s="83"/>
      <c r="T8" s="84"/>
      <c r="U8" s="83"/>
      <c r="V8" s="83"/>
      <c r="W8" s="84"/>
      <c r="X8" s="83"/>
      <c r="Y8" s="83"/>
      <c r="Z8" s="62" t="s">
        <v>5</v>
      </c>
      <c r="AA8" s="85"/>
    </row>
    <row r="9" spans="2:27" x14ac:dyDescent="0.25">
      <c r="B9" s="73" t="s">
        <v>15</v>
      </c>
      <c r="C9" s="75" t="s">
        <v>16</v>
      </c>
      <c r="D9" s="75" t="s">
        <v>17</v>
      </c>
      <c r="E9" s="62" t="s">
        <v>18</v>
      </c>
      <c r="F9" s="62" t="s">
        <v>19</v>
      </c>
      <c r="G9" s="76" t="s">
        <v>13</v>
      </c>
      <c r="H9" s="77" t="s">
        <v>20</v>
      </c>
      <c r="I9" s="78" t="s">
        <v>17</v>
      </c>
      <c r="J9" s="79" t="s">
        <v>17</v>
      </c>
      <c r="K9" s="76" t="s">
        <v>13</v>
      </c>
      <c r="L9" s="80" t="s">
        <v>13</v>
      </c>
      <c r="M9" s="77" t="s">
        <v>20</v>
      </c>
      <c r="N9" s="86" t="s">
        <v>16</v>
      </c>
      <c r="O9" s="87" t="s">
        <v>17</v>
      </c>
      <c r="P9" s="79" t="s">
        <v>14</v>
      </c>
      <c r="Q9" s="76" t="s">
        <v>13</v>
      </c>
      <c r="R9" s="87" t="s">
        <v>16</v>
      </c>
      <c r="S9" s="87" t="s">
        <v>17</v>
      </c>
      <c r="T9" s="76" t="s">
        <v>13</v>
      </c>
      <c r="U9" s="87" t="s">
        <v>16</v>
      </c>
      <c r="V9" s="87" t="s">
        <v>17</v>
      </c>
      <c r="W9" s="76" t="s">
        <v>13</v>
      </c>
      <c r="X9" s="87" t="s">
        <v>16</v>
      </c>
      <c r="Y9" s="87" t="s">
        <v>17</v>
      </c>
      <c r="Z9" s="79" t="s">
        <v>21</v>
      </c>
      <c r="AA9" s="88" t="s">
        <v>13</v>
      </c>
    </row>
    <row r="10" spans="2:27" x14ac:dyDescent="0.25">
      <c r="B10" s="89"/>
      <c r="C10" s="90"/>
      <c r="D10" s="90"/>
      <c r="E10" s="91"/>
      <c r="F10" s="91"/>
      <c r="G10" s="92"/>
      <c r="H10" s="93"/>
      <c r="I10" s="94"/>
      <c r="J10" s="95"/>
      <c r="K10" s="96"/>
      <c r="L10" s="97"/>
      <c r="M10" s="98"/>
      <c r="N10" s="99"/>
      <c r="O10" s="100"/>
      <c r="P10" s="79" t="s">
        <v>17</v>
      </c>
      <c r="Q10" s="101"/>
      <c r="R10" s="102"/>
      <c r="S10" s="100"/>
      <c r="T10" s="101"/>
      <c r="U10" s="102"/>
      <c r="V10" s="100"/>
      <c r="W10" s="101"/>
      <c r="X10" s="102"/>
      <c r="Y10" s="100"/>
      <c r="Z10" s="79" t="s">
        <v>22</v>
      </c>
      <c r="AA10" s="103"/>
    </row>
    <row r="11" spans="2:27" x14ac:dyDescent="0.25">
      <c r="B11" s="104"/>
      <c r="C11" s="105"/>
      <c r="D11" s="105"/>
      <c r="E11" s="106"/>
      <c r="F11" s="106"/>
      <c r="G11" s="107"/>
      <c r="H11" s="64"/>
      <c r="I11" s="108"/>
      <c r="J11" s="109"/>
      <c r="K11" s="110"/>
      <c r="L11" s="110"/>
      <c r="M11" s="60"/>
      <c r="N11" s="111"/>
      <c r="O11" s="112"/>
      <c r="P11" s="113"/>
      <c r="Q11" s="107"/>
      <c r="R11" s="105"/>
      <c r="S11" s="105"/>
      <c r="T11" s="107"/>
      <c r="U11" s="105"/>
      <c r="V11" s="105"/>
      <c r="W11" s="107"/>
      <c r="X11" s="105"/>
      <c r="Y11" s="105"/>
      <c r="Z11" s="113"/>
      <c r="AA11" s="114"/>
    </row>
    <row r="12" spans="2:27" x14ac:dyDescent="0.25">
      <c r="B12" s="115" t="s">
        <v>23</v>
      </c>
      <c r="C12" s="116">
        <f>(C14+C15+C16)</f>
        <v>11329</v>
      </c>
      <c r="D12" s="116">
        <f>(D14+D15+D16)</f>
        <v>17057</v>
      </c>
      <c r="E12" s="117">
        <f>(D12/D$12)</f>
        <v>1</v>
      </c>
      <c r="F12" s="118"/>
      <c r="G12" s="119">
        <f>(G14+G15+G16)</f>
        <v>3080619084</v>
      </c>
      <c r="H12" s="120"/>
      <c r="I12" s="121">
        <f>(I14+I15+I16)</f>
        <v>11108</v>
      </c>
      <c r="J12" s="117">
        <f>(I12/D12)</f>
        <v>0.65122823474233449</v>
      </c>
      <c r="K12" s="119">
        <f>(K14+K15+K16)</f>
        <v>2311330508</v>
      </c>
      <c r="L12" s="122">
        <f>(K12/I12)</f>
        <v>208078.00756211739</v>
      </c>
      <c r="M12" s="120"/>
      <c r="N12" s="121">
        <f>(N14+N15+N16)</f>
        <v>221</v>
      </c>
      <c r="O12" s="116">
        <f>(O14+O15+O16)</f>
        <v>5949</v>
      </c>
      <c r="P12" s="117">
        <f>(O12/D12)</f>
        <v>0.34877176525766546</v>
      </c>
      <c r="Q12" s="119">
        <f t="shared" ref="Q12:Y12" si="0">(Q14+Q15+Q16)</f>
        <v>769288576</v>
      </c>
      <c r="R12" s="116">
        <f t="shared" si="0"/>
        <v>57</v>
      </c>
      <c r="S12" s="116">
        <f t="shared" si="0"/>
        <v>114</v>
      </c>
      <c r="T12" s="119">
        <f t="shared" si="0"/>
        <v>13627840</v>
      </c>
      <c r="U12" s="116">
        <f t="shared" si="0"/>
        <v>12</v>
      </c>
      <c r="V12" s="116">
        <f t="shared" si="0"/>
        <v>46</v>
      </c>
      <c r="W12" s="119">
        <f t="shared" si="0"/>
        <v>5434517</v>
      </c>
      <c r="X12" s="116">
        <f t="shared" si="0"/>
        <v>152</v>
      </c>
      <c r="Y12" s="116">
        <f t="shared" si="0"/>
        <v>5789</v>
      </c>
      <c r="Z12" s="117">
        <f>(Y12/O12)</f>
        <v>0.97310472348293831</v>
      </c>
      <c r="AA12" s="123">
        <f>(AA14+AA15+AA16)</f>
        <v>750226219</v>
      </c>
    </row>
    <row r="13" spans="2:27" x14ac:dyDescent="0.25">
      <c r="B13" s="124"/>
      <c r="C13" s="74"/>
      <c r="D13" s="74"/>
      <c r="E13" s="117"/>
      <c r="F13" s="125"/>
      <c r="G13" s="126"/>
      <c r="H13" s="81"/>
      <c r="I13" s="127"/>
      <c r="J13" s="125"/>
      <c r="K13" s="126"/>
      <c r="L13" s="122"/>
      <c r="M13" s="81"/>
      <c r="N13" s="127"/>
      <c r="O13" s="74"/>
      <c r="P13" s="128"/>
      <c r="Q13" s="126"/>
      <c r="R13" s="74"/>
      <c r="S13" s="74"/>
      <c r="T13" s="126"/>
      <c r="U13" s="74"/>
      <c r="V13" s="74"/>
      <c r="W13" s="126"/>
      <c r="X13" s="74"/>
      <c r="Y13" s="74"/>
      <c r="Z13" s="117"/>
      <c r="AA13" s="129"/>
    </row>
    <row r="14" spans="2:27" x14ac:dyDescent="0.25">
      <c r="B14" s="130" t="s">
        <v>24</v>
      </c>
      <c r="C14" s="74">
        <f>(C30+C31+C39+C40)</f>
        <v>5188</v>
      </c>
      <c r="D14" s="74">
        <f>(D30+D31+D39+D40)</f>
        <v>7805</v>
      </c>
      <c r="E14" s="117">
        <f t="shared" ref="E14:E19" si="1">(D14/D$12)</f>
        <v>0.45758339684586974</v>
      </c>
      <c r="F14" s="125"/>
      <c r="G14" s="126">
        <f>(G30+G31+G39+G40)</f>
        <v>1384245585</v>
      </c>
      <c r="H14" s="131"/>
      <c r="I14" s="127">
        <f>(I30+I31+I39+I40)</f>
        <v>5134</v>
      </c>
      <c r="J14" s="117">
        <f t="shared" ref="J14:J19" si="2">(I14/D14)</f>
        <v>0.65778347213324795</v>
      </c>
      <c r="K14" s="126">
        <f>(K30+K31+K39+K40)</f>
        <v>1042528164</v>
      </c>
      <c r="L14" s="122">
        <f t="shared" ref="L14:L19" si="3">(K14/I14)</f>
        <v>203063.53019088431</v>
      </c>
      <c r="M14" s="81"/>
      <c r="N14" s="127">
        <f>(N30+N31+N39+N40)</f>
        <v>54</v>
      </c>
      <c r="O14" s="74">
        <f>(O30+O31+O39+O40)</f>
        <v>2671</v>
      </c>
      <c r="P14" s="117">
        <f t="shared" ref="P14:P19" si="4">(O14/D14)</f>
        <v>0.34221652786675211</v>
      </c>
      <c r="Q14" s="126">
        <f t="shared" ref="Q14:Y14" si="5">(Q30+Q31+Q39+Q40)</f>
        <v>341717421</v>
      </c>
      <c r="R14" s="74">
        <f t="shared" si="5"/>
        <v>16</v>
      </c>
      <c r="S14" s="74">
        <f t="shared" si="5"/>
        <v>32</v>
      </c>
      <c r="T14" s="126">
        <f t="shared" si="5"/>
        <v>3459151</v>
      </c>
      <c r="U14" s="74">
        <f t="shared" si="5"/>
        <v>1</v>
      </c>
      <c r="V14" s="74">
        <f t="shared" si="5"/>
        <v>4</v>
      </c>
      <c r="W14" s="126">
        <f t="shared" si="5"/>
        <v>95000</v>
      </c>
      <c r="X14" s="74">
        <f t="shared" si="5"/>
        <v>37</v>
      </c>
      <c r="Y14" s="74">
        <f t="shared" si="5"/>
        <v>2635</v>
      </c>
      <c r="Z14" s="117">
        <f t="shared" ref="Z14:Z19" si="6">(Y14/O14)</f>
        <v>0.98652190190939726</v>
      </c>
      <c r="AA14" s="129">
        <f>(AA30+AA31+AA39+AA40)</f>
        <v>338163270</v>
      </c>
    </row>
    <row r="15" spans="2:27" x14ac:dyDescent="0.25">
      <c r="B15" s="130" t="s">
        <v>25</v>
      </c>
      <c r="C15" s="74">
        <f>(C32+C33+C34+C38+C43+C44+C45+C54+C56)</f>
        <v>4892</v>
      </c>
      <c r="D15" s="74">
        <f>(D32+D33+D34+D38+D43+D44+D45+D54+D56)</f>
        <v>6602</v>
      </c>
      <c r="E15" s="117">
        <f t="shared" si="1"/>
        <v>0.38705516796623085</v>
      </c>
      <c r="F15" s="125"/>
      <c r="G15" s="126">
        <f>(G32+G33+G34+G38+G43+G44+G45+G54+G56)</f>
        <v>1213812461</v>
      </c>
      <c r="H15" s="132"/>
      <c r="I15" s="127">
        <f>(I32+I33+I34+I38+I43+I44+I45+I54+I56)</f>
        <v>4767</v>
      </c>
      <c r="J15" s="117">
        <f t="shared" si="2"/>
        <v>0.72205392305362015</v>
      </c>
      <c r="K15" s="126">
        <f>(K32+K33+K34+K38+K43+K44+K45+K54+K56)</f>
        <v>997344015</v>
      </c>
      <c r="L15" s="122">
        <f t="shared" si="3"/>
        <v>209218.37948395216</v>
      </c>
      <c r="M15" s="81"/>
      <c r="N15" s="127">
        <f>(N32+N33+N34+N38+N43+N44+N45+N54+N56)</f>
        <v>125</v>
      </c>
      <c r="O15" s="74">
        <f>(O32+O33+O34+O38+O43+O44+O45+O54+O56)</f>
        <v>1835</v>
      </c>
      <c r="P15" s="117">
        <f t="shared" si="4"/>
        <v>0.27794607694637991</v>
      </c>
      <c r="Q15" s="126">
        <f t="shared" ref="Q15:Y15" si="7">(Q32+Q33+Q34+Q38+Q43+Q44+Q45+Q54+Q56)</f>
        <v>216468446</v>
      </c>
      <c r="R15" s="74">
        <f t="shared" si="7"/>
        <v>29</v>
      </c>
      <c r="S15" s="74">
        <f t="shared" si="7"/>
        <v>58</v>
      </c>
      <c r="T15" s="126">
        <f t="shared" si="7"/>
        <v>7047565</v>
      </c>
      <c r="U15" s="74">
        <f t="shared" si="7"/>
        <v>10</v>
      </c>
      <c r="V15" s="74">
        <f t="shared" si="7"/>
        <v>38</v>
      </c>
      <c r="W15" s="126">
        <f t="shared" si="7"/>
        <v>4799517</v>
      </c>
      <c r="X15" s="74">
        <f t="shared" si="7"/>
        <v>86</v>
      </c>
      <c r="Y15" s="74">
        <f t="shared" si="7"/>
        <v>1739</v>
      </c>
      <c r="Z15" s="117">
        <f t="shared" si="6"/>
        <v>0.94768392370572208</v>
      </c>
      <c r="AA15" s="129">
        <f>(AA32+AA33+AA34+AA38+AA43+AA44+AA45+AA54+AA56)</f>
        <v>204621364</v>
      </c>
    </row>
    <row r="16" spans="2:27" x14ac:dyDescent="0.25">
      <c r="B16" s="130" t="s">
        <v>26</v>
      </c>
      <c r="C16" s="74">
        <f>(C17+C18+C19)</f>
        <v>1249</v>
      </c>
      <c r="D16" s="74">
        <f>(D17+D18+D19)</f>
        <v>2650</v>
      </c>
      <c r="E16" s="117">
        <f t="shared" si="1"/>
        <v>0.15536143518789938</v>
      </c>
      <c r="F16" s="125"/>
      <c r="G16" s="126">
        <f>(G17+G18+G19)</f>
        <v>482561038</v>
      </c>
      <c r="H16" s="132"/>
      <c r="I16" s="127">
        <f>(I17+I18+I19)</f>
        <v>1207</v>
      </c>
      <c r="J16" s="117">
        <f t="shared" si="2"/>
        <v>0.45547169811320753</v>
      </c>
      <c r="K16" s="126">
        <f>(K17+K18+K19)</f>
        <v>271458329</v>
      </c>
      <c r="L16" s="122">
        <f t="shared" si="3"/>
        <v>224903.338028169</v>
      </c>
      <c r="M16" s="81"/>
      <c r="N16" s="127">
        <f>(N17+N18+N19)</f>
        <v>42</v>
      </c>
      <c r="O16" s="74">
        <f>(O17+O18+O19)</f>
        <v>1443</v>
      </c>
      <c r="P16" s="117">
        <f t="shared" si="4"/>
        <v>0.54452830188679247</v>
      </c>
      <c r="Q16" s="126">
        <f t="shared" ref="Q16:Y16" si="8">(Q17+Q18+Q19)</f>
        <v>211102709</v>
      </c>
      <c r="R16" s="74">
        <f t="shared" si="8"/>
        <v>12</v>
      </c>
      <c r="S16" s="74">
        <f t="shared" si="8"/>
        <v>24</v>
      </c>
      <c r="T16" s="126">
        <f t="shared" si="8"/>
        <v>3121124</v>
      </c>
      <c r="U16" s="74">
        <f t="shared" si="8"/>
        <v>1</v>
      </c>
      <c r="V16" s="74">
        <f t="shared" si="8"/>
        <v>4</v>
      </c>
      <c r="W16" s="126">
        <f t="shared" si="8"/>
        <v>540000</v>
      </c>
      <c r="X16" s="74">
        <f t="shared" si="8"/>
        <v>29</v>
      </c>
      <c r="Y16" s="74">
        <f t="shared" si="8"/>
        <v>1415</v>
      </c>
      <c r="Z16" s="117">
        <f t="shared" si="6"/>
        <v>0.98059598059598063</v>
      </c>
      <c r="AA16" s="129">
        <f>(AA17+AA18+AA19)</f>
        <v>207441585</v>
      </c>
    </row>
    <row r="17" spans="2:27" x14ac:dyDescent="0.25">
      <c r="B17" s="133" t="s">
        <v>27</v>
      </c>
      <c r="C17" s="134">
        <f>(C35)</f>
        <v>231</v>
      </c>
      <c r="D17" s="134">
        <f>(D35)</f>
        <v>1293</v>
      </c>
      <c r="E17" s="135">
        <f t="shared" si="1"/>
        <v>7.5804654980359973E-2</v>
      </c>
      <c r="F17" s="136"/>
      <c r="G17" s="137">
        <f>(G35)</f>
        <v>205977382</v>
      </c>
      <c r="H17" s="138"/>
      <c r="I17" s="139">
        <f>(I35)</f>
        <v>219</v>
      </c>
      <c r="J17" s="135">
        <f t="shared" si="2"/>
        <v>0.16937354988399073</v>
      </c>
      <c r="K17" s="137">
        <f>(K35)</f>
        <v>31005500</v>
      </c>
      <c r="L17" s="140">
        <f t="shared" si="3"/>
        <v>141577.62557077626</v>
      </c>
      <c r="M17" s="141"/>
      <c r="N17" s="139">
        <f>(N35)</f>
        <v>12</v>
      </c>
      <c r="O17" s="134">
        <f>(O35)</f>
        <v>1074</v>
      </c>
      <c r="P17" s="135">
        <f t="shared" si="4"/>
        <v>0.83062645011600933</v>
      </c>
      <c r="Q17" s="137">
        <f t="shared" ref="Q17:Y17" si="9">(Q35)</f>
        <v>174971882</v>
      </c>
      <c r="R17" s="134">
        <f t="shared" si="9"/>
        <v>5</v>
      </c>
      <c r="S17" s="134">
        <f t="shared" si="9"/>
        <v>10</v>
      </c>
      <c r="T17" s="137">
        <f t="shared" si="9"/>
        <v>1045000</v>
      </c>
      <c r="U17" s="134">
        <f t="shared" si="9"/>
        <v>0</v>
      </c>
      <c r="V17" s="134">
        <f t="shared" si="9"/>
        <v>0</v>
      </c>
      <c r="W17" s="137">
        <f t="shared" si="9"/>
        <v>0</v>
      </c>
      <c r="X17" s="134">
        <f t="shared" si="9"/>
        <v>7</v>
      </c>
      <c r="Y17" s="134">
        <f t="shared" si="9"/>
        <v>1064</v>
      </c>
      <c r="Z17" s="135">
        <f t="shared" si="6"/>
        <v>0.9906890130353817</v>
      </c>
      <c r="AA17" s="142">
        <f>(AA35)</f>
        <v>173926882</v>
      </c>
    </row>
    <row r="18" spans="2:27" x14ac:dyDescent="0.25">
      <c r="B18" s="133" t="s">
        <v>28</v>
      </c>
      <c r="C18" s="143">
        <f>(C48+C50+C62)</f>
        <v>347</v>
      </c>
      <c r="D18" s="143">
        <f>(D48+D50+D62)</f>
        <v>506</v>
      </c>
      <c r="E18" s="135">
        <f t="shared" si="1"/>
        <v>2.9665240077387581E-2</v>
      </c>
      <c r="F18" s="136"/>
      <c r="G18" s="144">
        <f>(G48+G50+G62)</f>
        <v>83118991</v>
      </c>
      <c r="H18" s="138"/>
      <c r="I18" s="145">
        <f>(I48+I50+I62)</f>
        <v>331</v>
      </c>
      <c r="J18" s="135">
        <f t="shared" si="2"/>
        <v>0.6541501976284585</v>
      </c>
      <c r="K18" s="144">
        <f>(K48+K50+K62)</f>
        <v>72372572</v>
      </c>
      <c r="L18" s="140">
        <f t="shared" si="3"/>
        <v>218648.25377643504</v>
      </c>
      <c r="M18" s="141"/>
      <c r="N18" s="145">
        <f>(N48+N50+N62)</f>
        <v>16</v>
      </c>
      <c r="O18" s="143">
        <f>(O48+O50+O62)</f>
        <v>175</v>
      </c>
      <c r="P18" s="135">
        <f t="shared" si="4"/>
        <v>0.3458498023715415</v>
      </c>
      <c r="Q18" s="144">
        <f t="shared" ref="Q18:Y18" si="10">(Q48+Q50+Q62)</f>
        <v>10746419</v>
      </c>
      <c r="R18" s="143">
        <f t="shared" si="10"/>
        <v>7</v>
      </c>
      <c r="S18" s="143">
        <f t="shared" si="10"/>
        <v>14</v>
      </c>
      <c r="T18" s="144">
        <f t="shared" si="10"/>
        <v>2076124</v>
      </c>
      <c r="U18" s="143">
        <f t="shared" si="10"/>
        <v>0</v>
      </c>
      <c r="V18" s="143">
        <f t="shared" si="10"/>
        <v>0</v>
      </c>
      <c r="W18" s="144">
        <f t="shared" si="10"/>
        <v>0</v>
      </c>
      <c r="X18" s="143">
        <f t="shared" si="10"/>
        <v>9</v>
      </c>
      <c r="Y18" s="143">
        <f t="shared" si="10"/>
        <v>161</v>
      </c>
      <c r="Z18" s="135">
        <f t="shared" si="6"/>
        <v>0.92</v>
      </c>
      <c r="AA18" s="146">
        <f>(AA48+AA50+AA62)</f>
        <v>8670295</v>
      </c>
    </row>
    <row r="19" spans="2:27" x14ac:dyDescent="0.25">
      <c r="B19" s="133" t="s">
        <v>29</v>
      </c>
      <c r="C19" s="143">
        <f>(C49+C53+C55+C57+C60+C61+C63)</f>
        <v>671</v>
      </c>
      <c r="D19" s="143">
        <f>(D49+D53+D55+D57+D60+D61+D63)</f>
        <v>851</v>
      </c>
      <c r="E19" s="135">
        <f t="shared" si="1"/>
        <v>4.9891540130151846E-2</v>
      </c>
      <c r="F19" s="136"/>
      <c r="G19" s="144">
        <f>(G49+G53+G55+G57+G60+G61+G63)</f>
        <v>193464665</v>
      </c>
      <c r="H19" s="147"/>
      <c r="I19" s="145">
        <f>(I49+I53+I55+I57+I60+I61+I63)</f>
        <v>657</v>
      </c>
      <c r="J19" s="135">
        <f t="shared" si="2"/>
        <v>0.77203290246768508</v>
      </c>
      <c r="K19" s="144">
        <f>(K49+K53+K55+K57+K60+K61+K63)</f>
        <v>168080257</v>
      </c>
      <c r="L19" s="140">
        <f t="shared" si="3"/>
        <v>255829.91933028918</v>
      </c>
      <c r="M19" s="141"/>
      <c r="N19" s="145">
        <f>(N49+N53+N55+N57+N60+N61+N63)</f>
        <v>14</v>
      </c>
      <c r="O19" s="143">
        <f>(O49+O53+O55+O57+O60+O61+O63)</f>
        <v>194</v>
      </c>
      <c r="P19" s="135">
        <f t="shared" si="4"/>
        <v>0.22796709753231492</v>
      </c>
      <c r="Q19" s="144">
        <f t="shared" ref="Q19:Y19" si="11">(Q49+Q53+Q55+Q57+Q60+Q61+Q63)</f>
        <v>25384408</v>
      </c>
      <c r="R19" s="143">
        <f t="shared" si="11"/>
        <v>0</v>
      </c>
      <c r="S19" s="143">
        <f t="shared" si="11"/>
        <v>0</v>
      </c>
      <c r="T19" s="144">
        <f t="shared" si="11"/>
        <v>0</v>
      </c>
      <c r="U19" s="143">
        <f t="shared" si="11"/>
        <v>1</v>
      </c>
      <c r="V19" s="143">
        <f t="shared" si="11"/>
        <v>4</v>
      </c>
      <c r="W19" s="144">
        <f t="shared" si="11"/>
        <v>540000</v>
      </c>
      <c r="X19" s="143">
        <f t="shared" si="11"/>
        <v>13</v>
      </c>
      <c r="Y19" s="143">
        <f t="shared" si="11"/>
        <v>190</v>
      </c>
      <c r="Z19" s="135">
        <f t="shared" si="6"/>
        <v>0.97938144329896903</v>
      </c>
      <c r="AA19" s="146">
        <f>(AA49+AA53+AA55+AA57+AA60+AA61+AA63)</f>
        <v>24844408</v>
      </c>
    </row>
    <row r="20" spans="2:27" x14ac:dyDescent="0.25">
      <c r="B20" s="133"/>
      <c r="C20" s="143"/>
      <c r="D20" s="143"/>
      <c r="E20" s="136"/>
      <c r="F20" s="136"/>
      <c r="G20" s="144"/>
      <c r="H20" s="148"/>
      <c r="I20" s="145"/>
      <c r="J20" s="136"/>
      <c r="K20" s="144"/>
      <c r="L20" s="149"/>
      <c r="M20" s="141"/>
      <c r="N20" s="145"/>
      <c r="O20" s="143"/>
      <c r="P20" s="150"/>
      <c r="Q20" s="144"/>
      <c r="R20" s="143"/>
      <c r="S20" s="143"/>
      <c r="T20" s="144"/>
      <c r="U20" s="143"/>
      <c r="V20" s="143"/>
      <c r="W20" s="144"/>
      <c r="X20" s="143"/>
      <c r="Y20" s="143"/>
      <c r="Z20" s="136"/>
      <c r="AA20" s="146"/>
    </row>
    <row r="21" spans="2:27" x14ac:dyDescent="0.25">
      <c r="B21" s="130" t="s">
        <v>30</v>
      </c>
      <c r="C21" s="74">
        <f>(C22+C25)</f>
        <v>11034</v>
      </c>
      <c r="D21" s="74">
        <f>(D22+D25)</f>
        <v>16762</v>
      </c>
      <c r="E21" s="117">
        <f t="shared" ref="E21:E26" si="12">(D21/D$12)</f>
        <v>0.98270504778096968</v>
      </c>
      <c r="F21" s="125">
        <f>(D21/D$21)</f>
        <v>1</v>
      </c>
      <c r="G21" s="126">
        <f>(G22+G25)</f>
        <v>2998905809</v>
      </c>
      <c r="H21" s="132"/>
      <c r="I21" s="127">
        <f>(I22+I25)</f>
        <v>10813</v>
      </c>
      <c r="J21" s="117">
        <f t="shared" ref="J21:J26" si="13">(I21/D21)</f>
        <v>0.64509008471542773</v>
      </c>
      <c r="K21" s="126">
        <f>(K22+K25)</f>
        <v>2229617233</v>
      </c>
      <c r="L21" s="122">
        <f t="shared" ref="L21:L26" si="14">(K21/I21)</f>
        <v>206197.8389901045</v>
      </c>
      <c r="M21" s="81"/>
      <c r="N21" s="127">
        <f>(N22+N25)</f>
        <v>221</v>
      </c>
      <c r="O21" s="74">
        <f>(O22+O25)</f>
        <v>5949</v>
      </c>
      <c r="P21" s="117">
        <f t="shared" ref="P21:P24" si="15">(O21/D21)</f>
        <v>0.35490991528457222</v>
      </c>
      <c r="Q21" s="126">
        <f t="shared" ref="Q21:Y21" si="16">(Q22+Q25)</f>
        <v>769288576</v>
      </c>
      <c r="R21" s="74">
        <f t="shared" si="16"/>
        <v>57</v>
      </c>
      <c r="S21" s="74">
        <f t="shared" si="16"/>
        <v>114</v>
      </c>
      <c r="T21" s="126">
        <f t="shared" si="16"/>
        <v>13627840</v>
      </c>
      <c r="U21" s="74">
        <f t="shared" si="16"/>
        <v>12</v>
      </c>
      <c r="V21" s="74">
        <f t="shared" si="16"/>
        <v>46</v>
      </c>
      <c r="W21" s="126">
        <f t="shared" si="16"/>
        <v>5434517</v>
      </c>
      <c r="X21" s="74">
        <f t="shared" si="16"/>
        <v>152</v>
      </c>
      <c r="Y21" s="74">
        <f t="shared" si="16"/>
        <v>5789</v>
      </c>
      <c r="Z21" s="117">
        <f t="shared" ref="Z21:Z24" si="17">(Y21/O21)</f>
        <v>0.97310472348293831</v>
      </c>
      <c r="AA21" s="129">
        <f>(AA22+AA25)</f>
        <v>750226219</v>
      </c>
    </row>
    <row r="22" spans="2:27" x14ac:dyDescent="0.25">
      <c r="B22" s="133" t="s">
        <v>31</v>
      </c>
      <c r="C22" s="150">
        <f>(C23+C24)</f>
        <v>10925</v>
      </c>
      <c r="D22" s="150">
        <f>(D23+D24)</f>
        <v>16653</v>
      </c>
      <c r="E22" s="135">
        <f t="shared" si="12"/>
        <v>0.97631470950342969</v>
      </c>
      <c r="F22" s="136">
        <f t="shared" ref="F22:F25" si="18">(D22/D$21)</f>
        <v>0.99349719603865883</v>
      </c>
      <c r="G22" s="149">
        <f>(G23+G24)</f>
        <v>2963798248</v>
      </c>
      <c r="H22" s="138"/>
      <c r="I22" s="151">
        <f>(I23+I24)</f>
        <v>10704</v>
      </c>
      <c r="J22" s="135">
        <f t="shared" si="13"/>
        <v>0.64276706899657721</v>
      </c>
      <c r="K22" s="149">
        <f>(K23+K24)</f>
        <v>2194509672</v>
      </c>
      <c r="L22" s="140">
        <f t="shared" si="14"/>
        <v>205017.7197309417</v>
      </c>
      <c r="M22" s="141"/>
      <c r="N22" s="151">
        <f>(N23+N24)</f>
        <v>221</v>
      </c>
      <c r="O22" s="150">
        <f>(O23+O24)</f>
        <v>5949</v>
      </c>
      <c r="P22" s="135">
        <f t="shared" si="15"/>
        <v>0.35723293100342279</v>
      </c>
      <c r="Q22" s="149">
        <f t="shared" ref="Q22:Y22" si="19">(Q23+Q24)</f>
        <v>769288576</v>
      </c>
      <c r="R22" s="150">
        <f t="shared" si="19"/>
        <v>57</v>
      </c>
      <c r="S22" s="150">
        <f t="shared" si="19"/>
        <v>114</v>
      </c>
      <c r="T22" s="149">
        <f t="shared" si="19"/>
        <v>13627840</v>
      </c>
      <c r="U22" s="150">
        <f t="shared" si="19"/>
        <v>12</v>
      </c>
      <c r="V22" s="150">
        <f t="shared" si="19"/>
        <v>46</v>
      </c>
      <c r="W22" s="149">
        <f t="shared" si="19"/>
        <v>5434517</v>
      </c>
      <c r="X22" s="150">
        <f t="shared" si="19"/>
        <v>152</v>
      </c>
      <c r="Y22" s="150">
        <f t="shared" si="19"/>
        <v>5789</v>
      </c>
      <c r="Z22" s="135">
        <f t="shared" si="17"/>
        <v>0.97310472348293831</v>
      </c>
      <c r="AA22" s="152">
        <f>(AA23+AA24)</f>
        <v>750226219</v>
      </c>
    </row>
    <row r="23" spans="2:27" x14ac:dyDescent="0.25">
      <c r="B23" s="133" t="s">
        <v>32</v>
      </c>
      <c r="C23" s="150">
        <f>(C30+C31+C34+C35+C39+C40+C45+C48+C50+C54+C56+C62)</f>
        <v>7808</v>
      </c>
      <c r="D23" s="150">
        <f>(D30+D31+D34+D35+D39+D40+D45+D48+D50+D54+D56+D62)</f>
        <v>12115</v>
      </c>
      <c r="E23" s="135">
        <f t="shared" si="12"/>
        <v>0.71026558011373631</v>
      </c>
      <c r="F23" s="136">
        <f t="shared" si="18"/>
        <v>0.72276577973988787</v>
      </c>
      <c r="G23" s="149">
        <f>(G30+G31+G34+G35+G39+G40+G45+G48+G50+G54+G56+G62)</f>
        <v>2128225862</v>
      </c>
      <c r="H23" s="138"/>
      <c r="I23" s="151">
        <f>(I30+I31+I34+I35+I39+I40+I45+I48+I50+I54+I56+I62)</f>
        <v>7698</v>
      </c>
      <c r="J23" s="135">
        <f t="shared" si="13"/>
        <v>0.63541064795707802</v>
      </c>
      <c r="K23" s="149">
        <f>(K30+K31+K34+K35+K39+K40+K45+K48+K50+K54+K56+K62)</f>
        <v>1535882140</v>
      </c>
      <c r="L23" s="140">
        <f t="shared" si="14"/>
        <v>199517.03559366069</v>
      </c>
      <c r="M23" s="141"/>
      <c r="N23" s="151">
        <f>(N30+N31+N34+N35+N39+N40+N45+N48+N50+N54+N56+N62)</f>
        <v>110</v>
      </c>
      <c r="O23" s="150">
        <f>(O30+O31+O34+O35+O39+O40+O45+O48+O50+O54+O56+O62)</f>
        <v>4417</v>
      </c>
      <c r="P23" s="135">
        <f t="shared" si="15"/>
        <v>0.36458935204292198</v>
      </c>
      <c r="Q23" s="149">
        <f t="shared" ref="Q23:Y23" si="20">(Q30+Q31+Q34+Q35+Q39+Q40+Q45+Q48+Q50+Q54+Q56+Q62)</f>
        <v>592343722</v>
      </c>
      <c r="R23" s="150">
        <f t="shared" si="20"/>
        <v>46</v>
      </c>
      <c r="S23" s="150">
        <f t="shared" si="20"/>
        <v>92</v>
      </c>
      <c r="T23" s="149">
        <f t="shared" si="20"/>
        <v>11595275</v>
      </c>
      <c r="U23" s="150">
        <f t="shared" si="20"/>
        <v>1</v>
      </c>
      <c r="V23" s="150">
        <f t="shared" si="20"/>
        <v>4</v>
      </c>
      <c r="W23" s="149">
        <f t="shared" si="20"/>
        <v>95000</v>
      </c>
      <c r="X23" s="150">
        <f t="shared" si="20"/>
        <v>63</v>
      </c>
      <c r="Y23" s="150">
        <f t="shared" si="20"/>
        <v>4321</v>
      </c>
      <c r="Z23" s="135">
        <f t="shared" si="17"/>
        <v>0.97826579126103685</v>
      </c>
      <c r="AA23" s="152">
        <f>(AA30+AA31+AA34+AA35+AA39+AA40+AA45+AA48+AA50+AA54+AA56+AA62)</f>
        <v>580653447</v>
      </c>
    </row>
    <row r="24" spans="2:27" x14ac:dyDescent="0.25">
      <c r="B24" s="133" t="s">
        <v>33</v>
      </c>
      <c r="C24" s="150">
        <f>(C32+C33+C38+C43+C44+C61+'[1]Table 1C'!C63)</f>
        <v>3117</v>
      </c>
      <c r="D24" s="150">
        <f>(D32+D33+D38+D43+D44+D61+'[1]Table 1C'!D63)</f>
        <v>4538</v>
      </c>
      <c r="E24" s="135">
        <f t="shared" si="12"/>
        <v>0.26604912938969338</v>
      </c>
      <c r="F24" s="136">
        <f t="shared" si="18"/>
        <v>0.27073141629877101</v>
      </c>
      <c r="G24" s="149">
        <f>(G32+G33+G38+G43+G44+G61+'[1]Table 1C'!G63)</f>
        <v>835572386</v>
      </c>
      <c r="H24" s="138"/>
      <c r="I24" s="151">
        <f>(I32+I33+I38+I43+I44+I61+'[1]Table 1C'!I63)</f>
        <v>3006</v>
      </c>
      <c r="J24" s="135">
        <f t="shared" si="13"/>
        <v>0.66240634640810925</v>
      </c>
      <c r="K24" s="149">
        <f>(K32+K33+K38+K43+K44+K61+'[1]Table 1C'!K63)</f>
        <v>658627532</v>
      </c>
      <c r="L24" s="140">
        <f t="shared" si="14"/>
        <v>219104.3020625416</v>
      </c>
      <c r="M24" s="141"/>
      <c r="N24" s="151">
        <f>(N32+N33+N38+N43+N44+N61+'[1]Table 1C'!N63)</f>
        <v>111</v>
      </c>
      <c r="O24" s="150">
        <f>(O32+O33+O38+O43+O44+O61+'[1]Table 1C'!O63)</f>
        <v>1532</v>
      </c>
      <c r="P24" s="135">
        <f t="shared" si="15"/>
        <v>0.3375936535918907</v>
      </c>
      <c r="Q24" s="149">
        <f>(Q32+Q33+Q38+Q43+Q44+Q61+'[1]Table 1C'!Q63)</f>
        <v>176944854</v>
      </c>
      <c r="R24" s="150">
        <f>(R32+R33+R38+R43+R44+R61+'[1]Table 1C'!R63)</f>
        <v>11</v>
      </c>
      <c r="S24" s="150">
        <f>(S32+S33+S38+S43+S44+S61+'[1]Table 1C'!S63)</f>
        <v>22</v>
      </c>
      <c r="T24" s="149">
        <f>(T32+T33+T38+T43+T44+T61+'[1]Table 1C'!T63)</f>
        <v>2032565</v>
      </c>
      <c r="U24" s="150">
        <f>(U32+U33+U38+U43+U44+U61+'[1]Table 1C'!U63)</f>
        <v>11</v>
      </c>
      <c r="V24" s="150">
        <f>(V32+V33+V38+V43+V44+V61+'[1]Table 1C'!V63)</f>
        <v>42</v>
      </c>
      <c r="W24" s="149">
        <f>(W32+W33+W38+W43+W44+W61+'[1]Table 1C'!W63)</f>
        <v>5339517</v>
      </c>
      <c r="X24" s="150">
        <f>(X32+X33+X38+X43+X44+X61+'[1]Table 1C'!X63)</f>
        <v>89</v>
      </c>
      <c r="Y24" s="150">
        <f>(Y32+Y33+Y38+Y43+Y44+Y61+'[1]Table 1C'!Y63)</f>
        <v>1468</v>
      </c>
      <c r="Z24" s="135">
        <f t="shared" si="17"/>
        <v>0.95822454308093996</v>
      </c>
      <c r="AA24" s="152">
        <f>(AA32+AA33+AA38+AA43+AA44+AA61+'[1]Table 1C'!AA63)</f>
        <v>169572772</v>
      </c>
    </row>
    <row r="25" spans="2:27" x14ac:dyDescent="0.25">
      <c r="B25" s="133" t="s">
        <v>34</v>
      </c>
      <c r="C25" s="150">
        <f>(C57+C60)</f>
        <v>109</v>
      </c>
      <c r="D25" s="150">
        <f>(D57+D60)</f>
        <v>109</v>
      </c>
      <c r="E25" s="135">
        <f t="shared" si="12"/>
        <v>6.3903382775400133E-3</v>
      </c>
      <c r="F25" s="136">
        <f t="shared" si="18"/>
        <v>6.5028039613411288E-3</v>
      </c>
      <c r="G25" s="149">
        <f>(G57+G60)</f>
        <v>35107561</v>
      </c>
      <c r="H25" s="138"/>
      <c r="I25" s="151">
        <f>(I57+I60)</f>
        <v>109</v>
      </c>
      <c r="J25" s="135">
        <f t="shared" si="13"/>
        <v>1</v>
      </c>
      <c r="K25" s="149">
        <f>(K57+K60)</f>
        <v>35107561</v>
      </c>
      <c r="L25" s="140">
        <f t="shared" si="14"/>
        <v>322087.71559633029</v>
      </c>
      <c r="M25" s="141"/>
      <c r="N25" s="151">
        <f>(N57+N60)</f>
        <v>0</v>
      </c>
      <c r="O25" s="150">
        <f>(O57+O60)</f>
        <v>0</v>
      </c>
      <c r="P25" s="135"/>
      <c r="Q25" s="149">
        <f t="shared" ref="Q25:Y25" si="21">(Q57+Q60)</f>
        <v>0</v>
      </c>
      <c r="R25" s="150">
        <f t="shared" si="21"/>
        <v>0</v>
      </c>
      <c r="S25" s="150">
        <f t="shared" si="21"/>
        <v>0</v>
      </c>
      <c r="T25" s="149">
        <f t="shared" si="21"/>
        <v>0</v>
      </c>
      <c r="U25" s="150">
        <f t="shared" si="21"/>
        <v>0</v>
      </c>
      <c r="V25" s="150">
        <f t="shared" si="21"/>
        <v>0</v>
      </c>
      <c r="W25" s="149">
        <f t="shared" si="21"/>
        <v>0</v>
      </c>
      <c r="X25" s="150">
        <f t="shared" si="21"/>
        <v>0</v>
      </c>
      <c r="Y25" s="150">
        <f t="shared" si="21"/>
        <v>0</v>
      </c>
      <c r="Z25" s="135"/>
      <c r="AA25" s="152">
        <f>(AA57+AA60)</f>
        <v>0</v>
      </c>
    </row>
    <row r="26" spans="2:27" x14ac:dyDescent="0.25">
      <c r="B26" s="124" t="s">
        <v>35</v>
      </c>
      <c r="C26" s="74">
        <f>(C49+C53+C55)</f>
        <v>295</v>
      </c>
      <c r="D26" s="74">
        <f>(D49+D53+D55)</f>
        <v>295</v>
      </c>
      <c r="E26" s="117">
        <f t="shared" si="12"/>
        <v>1.729495221903031E-2</v>
      </c>
      <c r="F26" s="125"/>
      <c r="G26" s="126">
        <f>(G49+G53+G55)</f>
        <v>81713275</v>
      </c>
      <c r="H26" s="81"/>
      <c r="I26" s="127">
        <f>(I49+I53+I55)</f>
        <v>295</v>
      </c>
      <c r="J26" s="117">
        <f t="shared" si="13"/>
        <v>1</v>
      </c>
      <c r="K26" s="126">
        <f>(K49+K53+K55)</f>
        <v>81713275</v>
      </c>
      <c r="L26" s="122">
        <f t="shared" si="14"/>
        <v>276994.15254237287</v>
      </c>
      <c r="M26" s="81"/>
      <c r="N26" s="127">
        <f>(N49+N53+N55)</f>
        <v>0</v>
      </c>
      <c r="O26" s="74">
        <f>(O49+O53+O55)</f>
        <v>0</v>
      </c>
      <c r="P26" s="117"/>
      <c r="Q26" s="126">
        <f t="shared" ref="Q26:Y26" si="22">(Q49+Q53+Q55)</f>
        <v>0</v>
      </c>
      <c r="R26" s="74">
        <f t="shared" si="22"/>
        <v>0</v>
      </c>
      <c r="S26" s="74">
        <f t="shared" si="22"/>
        <v>0</v>
      </c>
      <c r="T26" s="126">
        <f t="shared" si="22"/>
        <v>0</v>
      </c>
      <c r="U26" s="74">
        <f t="shared" si="22"/>
        <v>0</v>
      </c>
      <c r="V26" s="74">
        <f t="shared" si="22"/>
        <v>0</v>
      </c>
      <c r="W26" s="126">
        <f t="shared" si="22"/>
        <v>0</v>
      </c>
      <c r="X26" s="74">
        <f t="shared" si="22"/>
        <v>0</v>
      </c>
      <c r="Y26" s="74">
        <f t="shared" si="22"/>
        <v>0</v>
      </c>
      <c r="Z26" s="117"/>
      <c r="AA26" s="129">
        <f>(AA49+AA53+AA55)</f>
        <v>0</v>
      </c>
    </row>
    <row r="27" spans="2:27" x14ac:dyDescent="0.25">
      <c r="B27" s="153"/>
      <c r="C27" s="143"/>
      <c r="D27" s="154"/>
      <c r="E27" s="135"/>
      <c r="F27" s="136"/>
      <c r="G27" s="144"/>
      <c r="H27" s="141"/>
      <c r="I27" s="155"/>
      <c r="J27" s="136"/>
      <c r="K27" s="149"/>
      <c r="L27" s="149"/>
      <c r="M27" s="141"/>
      <c r="N27" s="145"/>
      <c r="O27" s="154"/>
      <c r="P27" s="136"/>
      <c r="Q27" s="144"/>
      <c r="R27" s="143"/>
      <c r="S27" s="143"/>
      <c r="T27" s="144"/>
      <c r="U27" s="143"/>
      <c r="V27" s="143"/>
      <c r="W27" s="144"/>
      <c r="X27" s="143"/>
      <c r="Y27" s="143"/>
      <c r="Z27" s="150"/>
      <c r="AA27" s="146"/>
    </row>
    <row r="28" spans="2:27" x14ac:dyDescent="0.25">
      <c r="B28" s="153"/>
      <c r="C28" s="134"/>
      <c r="D28" s="134"/>
      <c r="E28" s="156"/>
      <c r="F28" s="156"/>
      <c r="G28" s="137"/>
      <c r="H28" s="157"/>
      <c r="I28" s="139"/>
      <c r="J28" s="156"/>
      <c r="K28" s="137"/>
      <c r="L28" s="140"/>
      <c r="M28" s="158"/>
      <c r="N28" s="139"/>
      <c r="O28" s="159"/>
      <c r="P28" s="156"/>
      <c r="Q28" s="137"/>
      <c r="R28" s="134"/>
      <c r="S28" s="134"/>
      <c r="T28" s="137"/>
      <c r="U28" s="134"/>
      <c r="V28" s="134"/>
      <c r="W28" s="137"/>
      <c r="X28" s="134"/>
      <c r="Y28" s="134"/>
      <c r="Z28" s="156"/>
      <c r="AA28" s="142"/>
    </row>
    <row r="29" spans="2:27" x14ac:dyDescent="0.25">
      <c r="B29" s="124" t="s">
        <v>36</v>
      </c>
      <c r="C29" s="116">
        <f>SUM(C30:C35)</f>
        <v>4532</v>
      </c>
      <c r="D29" s="116">
        <f>SUM(D30:D35)</f>
        <v>8096</v>
      </c>
      <c r="E29" s="117">
        <f t="shared" ref="E29:E35" si="23">(D29/D$12)</f>
        <v>0.4746438412382013</v>
      </c>
      <c r="F29" s="125">
        <f>(D29/D$29)</f>
        <v>1</v>
      </c>
      <c r="G29" s="119">
        <f>SUM(G30:G35)</f>
        <v>1304886945</v>
      </c>
      <c r="H29" s="160"/>
      <c r="I29" s="121">
        <f>SUM(I30:I35)</f>
        <v>4421</v>
      </c>
      <c r="J29" s="117">
        <f t="shared" ref="J29:J35" si="24">(I29/D29)</f>
        <v>0.5460721343873518</v>
      </c>
      <c r="K29" s="119">
        <f>SUM(K30:K35)</f>
        <v>853392064</v>
      </c>
      <c r="L29" s="122">
        <f t="shared" ref="L29:L35" si="25">(K29/I29)</f>
        <v>193031.45532684913</v>
      </c>
      <c r="M29" s="160"/>
      <c r="N29" s="121">
        <f>SUM(N30:N35)</f>
        <v>111</v>
      </c>
      <c r="O29" s="116">
        <f>SUM(O30:O35)</f>
        <v>3675</v>
      </c>
      <c r="P29" s="117">
        <f t="shared" ref="P29:P35" si="26">(O29/D29)</f>
        <v>0.4539278656126482</v>
      </c>
      <c r="Q29" s="119">
        <f t="shared" ref="Q29:Y29" si="27">SUM(Q30:Q35)</f>
        <v>451494881</v>
      </c>
      <c r="R29" s="116">
        <f t="shared" si="27"/>
        <v>49</v>
      </c>
      <c r="S29" s="116">
        <f t="shared" si="27"/>
        <v>98</v>
      </c>
      <c r="T29" s="119">
        <f t="shared" si="27"/>
        <v>11386716</v>
      </c>
      <c r="U29" s="116">
        <f t="shared" si="27"/>
        <v>2</v>
      </c>
      <c r="V29" s="116">
        <f t="shared" si="27"/>
        <v>6</v>
      </c>
      <c r="W29" s="119">
        <f t="shared" si="27"/>
        <v>928602</v>
      </c>
      <c r="X29" s="116">
        <f t="shared" si="27"/>
        <v>60</v>
      </c>
      <c r="Y29" s="116">
        <f t="shared" si="27"/>
        <v>3571</v>
      </c>
      <c r="Z29" s="117">
        <f t="shared" ref="Z29:Z35" si="28">(Y29/O29)</f>
        <v>0.97170068027210887</v>
      </c>
      <c r="AA29" s="123">
        <f>SUM(AA30:AA35)</f>
        <v>439179563</v>
      </c>
    </row>
    <row r="30" spans="2:27" x14ac:dyDescent="0.25">
      <c r="B30" s="161" t="s">
        <v>37</v>
      </c>
      <c r="C30" s="162">
        <v>1597</v>
      </c>
      <c r="D30" s="162">
        <v>2656</v>
      </c>
      <c r="E30" s="135">
        <f t="shared" si="23"/>
        <v>0.15571319692794747</v>
      </c>
      <c r="F30" s="136">
        <f t="shared" ref="F30:F35" si="29">(D30/D$29)</f>
        <v>0.32806324110671936</v>
      </c>
      <c r="G30" s="137">
        <v>369740134</v>
      </c>
      <c r="H30" s="163">
        <v>2</v>
      </c>
      <c r="I30" s="164">
        <v>1565</v>
      </c>
      <c r="J30" s="135">
        <f t="shared" si="24"/>
        <v>0.58923192771084343</v>
      </c>
      <c r="K30" s="137">
        <v>255784159</v>
      </c>
      <c r="L30" s="140">
        <f t="shared" si="25"/>
        <v>163440.3571884984</v>
      </c>
      <c r="M30" s="165">
        <v>22</v>
      </c>
      <c r="N30" s="164">
        <v>32</v>
      </c>
      <c r="O30" s="162">
        <v>1091</v>
      </c>
      <c r="P30" s="135">
        <f t="shared" si="26"/>
        <v>0.41076807228915663</v>
      </c>
      <c r="Q30" s="137">
        <v>113955975</v>
      </c>
      <c r="R30" s="162">
        <v>9</v>
      </c>
      <c r="S30" s="162">
        <v>18</v>
      </c>
      <c r="T30" s="137">
        <v>2559151</v>
      </c>
      <c r="U30" s="162">
        <v>0</v>
      </c>
      <c r="V30" s="162">
        <v>0</v>
      </c>
      <c r="W30" s="137">
        <v>0</v>
      </c>
      <c r="X30" s="162">
        <v>23</v>
      </c>
      <c r="Y30" s="162">
        <v>1073</v>
      </c>
      <c r="Z30" s="135">
        <f t="shared" si="28"/>
        <v>0.98350137488542622</v>
      </c>
      <c r="AA30" s="142">
        <v>111396824</v>
      </c>
    </row>
    <row r="31" spans="2:27" x14ac:dyDescent="0.25">
      <c r="B31" s="166" t="s">
        <v>38</v>
      </c>
      <c r="C31" s="162">
        <v>774</v>
      </c>
      <c r="D31" s="162">
        <v>1312</v>
      </c>
      <c r="E31" s="135">
        <f t="shared" si="23"/>
        <v>7.6918567157178874E-2</v>
      </c>
      <c r="F31" s="136">
        <f t="shared" si="29"/>
        <v>0.16205533596837945</v>
      </c>
      <c r="G31" s="137">
        <v>221602721</v>
      </c>
      <c r="H31" s="163">
        <v>6</v>
      </c>
      <c r="I31" s="164">
        <v>764</v>
      </c>
      <c r="J31" s="135">
        <f t="shared" si="24"/>
        <v>0.58231707317073167</v>
      </c>
      <c r="K31" s="137">
        <v>166899300</v>
      </c>
      <c r="L31" s="140">
        <f t="shared" si="25"/>
        <v>218454.58115183245</v>
      </c>
      <c r="M31" s="165">
        <v>13</v>
      </c>
      <c r="N31" s="164">
        <v>10</v>
      </c>
      <c r="O31" s="162">
        <v>548</v>
      </c>
      <c r="P31" s="135">
        <f t="shared" si="26"/>
        <v>0.41768292682926828</v>
      </c>
      <c r="Q31" s="137">
        <v>54703421</v>
      </c>
      <c r="R31" s="162">
        <v>7</v>
      </c>
      <c r="S31" s="162">
        <v>14</v>
      </c>
      <c r="T31" s="137">
        <v>900000</v>
      </c>
      <c r="U31" s="162">
        <v>0</v>
      </c>
      <c r="V31" s="162">
        <v>0</v>
      </c>
      <c r="W31" s="137">
        <v>0</v>
      </c>
      <c r="X31" s="162">
        <v>3</v>
      </c>
      <c r="Y31" s="162">
        <v>534</v>
      </c>
      <c r="Z31" s="135">
        <f t="shared" si="28"/>
        <v>0.97445255474452552</v>
      </c>
      <c r="AA31" s="142">
        <v>53803421</v>
      </c>
    </row>
    <row r="32" spans="2:27" x14ac:dyDescent="0.25">
      <c r="B32" s="161" t="s">
        <v>39</v>
      </c>
      <c r="C32" s="162">
        <v>293</v>
      </c>
      <c r="D32" s="162">
        <v>319</v>
      </c>
      <c r="E32" s="135">
        <f t="shared" si="23"/>
        <v>1.8701999179222606E-2</v>
      </c>
      <c r="F32" s="136">
        <f t="shared" si="29"/>
        <v>3.940217391304348E-2</v>
      </c>
      <c r="G32" s="137">
        <v>69690419</v>
      </c>
      <c r="H32" s="163">
        <v>12</v>
      </c>
      <c r="I32" s="164">
        <v>279</v>
      </c>
      <c r="J32" s="135">
        <f t="shared" si="24"/>
        <v>0.87460815047021945</v>
      </c>
      <c r="K32" s="137">
        <v>65409252</v>
      </c>
      <c r="L32" s="140">
        <f t="shared" si="25"/>
        <v>234441.7634408602</v>
      </c>
      <c r="M32" s="165">
        <v>7</v>
      </c>
      <c r="N32" s="164">
        <v>14</v>
      </c>
      <c r="O32" s="162">
        <v>40</v>
      </c>
      <c r="P32" s="135">
        <f t="shared" si="26"/>
        <v>0.12539184952978055</v>
      </c>
      <c r="Q32" s="137">
        <v>4281167</v>
      </c>
      <c r="R32" s="162">
        <v>11</v>
      </c>
      <c r="S32" s="162">
        <v>22</v>
      </c>
      <c r="T32" s="137">
        <v>2032565</v>
      </c>
      <c r="U32" s="162">
        <v>2</v>
      </c>
      <c r="V32" s="162">
        <v>6</v>
      </c>
      <c r="W32" s="137">
        <v>928602</v>
      </c>
      <c r="X32" s="162">
        <v>1</v>
      </c>
      <c r="Y32" s="162">
        <v>12</v>
      </c>
      <c r="Z32" s="135">
        <f t="shared" si="28"/>
        <v>0.3</v>
      </c>
      <c r="AA32" s="142">
        <v>1320000</v>
      </c>
    </row>
    <row r="33" spans="2:27" x14ac:dyDescent="0.25">
      <c r="B33" s="161" t="s">
        <v>40</v>
      </c>
      <c r="C33" s="162">
        <v>500</v>
      </c>
      <c r="D33" s="162">
        <v>923</v>
      </c>
      <c r="E33" s="135">
        <f t="shared" si="23"/>
        <v>5.4112681010728733E-2</v>
      </c>
      <c r="F33" s="136">
        <f t="shared" si="29"/>
        <v>0.11400691699604742</v>
      </c>
      <c r="G33" s="137">
        <v>156419412</v>
      </c>
      <c r="H33" s="163">
        <v>9</v>
      </c>
      <c r="I33" s="164">
        <v>481</v>
      </c>
      <c r="J33" s="135">
        <f t="shared" si="24"/>
        <v>0.52112676056338025</v>
      </c>
      <c r="K33" s="137">
        <v>114843976</v>
      </c>
      <c r="L33" s="140">
        <f t="shared" si="25"/>
        <v>238760.86486486485</v>
      </c>
      <c r="M33" s="165">
        <v>6</v>
      </c>
      <c r="N33" s="164">
        <v>19</v>
      </c>
      <c r="O33" s="162">
        <v>442</v>
      </c>
      <c r="P33" s="135">
        <f t="shared" si="26"/>
        <v>0.47887323943661969</v>
      </c>
      <c r="Q33" s="137">
        <v>41575436</v>
      </c>
      <c r="R33" s="162">
        <v>0</v>
      </c>
      <c r="S33" s="162">
        <v>0</v>
      </c>
      <c r="T33" s="137">
        <v>0</v>
      </c>
      <c r="U33" s="162">
        <v>0</v>
      </c>
      <c r="V33" s="162">
        <v>0</v>
      </c>
      <c r="W33" s="137">
        <v>0</v>
      </c>
      <c r="X33" s="162">
        <v>19</v>
      </c>
      <c r="Y33" s="162">
        <v>442</v>
      </c>
      <c r="Z33" s="135">
        <f t="shared" si="28"/>
        <v>1</v>
      </c>
      <c r="AA33" s="142">
        <v>41575436</v>
      </c>
    </row>
    <row r="34" spans="2:27" x14ac:dyDescent="0.25">
      <c r="B34" s="161" t="s">
        <v>41</v>
      </c>
      <c r="C34" s="162">
        <v>1137</v>
      </c>
      <c r="D34" s="162">
        <v>1593</v>
      </c>
      <c r="E34" s="135">
        <f t="shared" si="23"/>
        <v>9.3392741982763677E-2</v>
      </c>
      <c r="F34" s="136">
        <f t="shared" si="29"/>
        <v>0.19676383399209485</v>
      </c>
      <c r="G34" s="137">
        <v>281456877</v>
      </c>
      <c r="H34" s="163">
        <v>4</v>
      </c>
      <c r="I34" s="164">
        <v>1113</v>
      </c>
      <c r="J34" s="135">
        <f t="shared" si="24"/>
        <v>0.69868173258003763</v>
      </c>
      <c r="K34" s="137">
        <v>219449877</v>
      </c>
      <c r="L34" s="140">
        <f t="shared" si="25"/>
        <v>197169.70080862535</v>
      </c>
      <c r="M34" s="165">
        <v>19</v>
      </c>
      <c r="N34" s="164">
        <v>24</v>
      </c>
      <c r="O34" s="162">
        <v>480</v>
      </c>
      <c r="P34" s="135">
        <f t="shared" si="26"/>
        <v>0.30131826741996232</v>
      </c>
      <c r="Q34" s="137">
        <v>62007000</v>
      </c>
      <c r="R34" s="162">
        <v>17</v>
      </c>
      <c r="S34" s="162">
        <v>34</v>
      </c>
      <c r="T34" s="137">
        <v>4850000</v>
      </c>
      <c r="U34" s="162">
        <v>0</v>
      </c>
      <c r="V34" s="162">
        <v>0</v>
      </c>
      <c r="W34" s="137">
        <v>0</v>
      </c>
      <c r="X34" s="162">
        <v>7</v>
      </c>
      <c r="Y34" s="162">
        <v>446</v>
      </c>
      <c r="Z34" s="135">
        <f t="shared" si="28"/>
        <v>0.9291666666666667</v>
      </c>
      <c r="AA34" s="142">
        <v>57157000</v>
      </c>
    </row>
    <row r="35" spans="2:27" x14ac:dyDescent="0.25">
      <c r="B35" s="161" t="s">
        <v>42</v>
      </c>
      <c r="C35" s="162">
        <v>231</v>
      </c>
      <c r="D35" s="162">
        <v>1293</v>
      </c>
      <c r="E35" s="135">
        <f t="shared" si="23"/>
        <v>7.5804654980359973E-2</v>
      </c>
      <c r="F35" s="136">
        <f t="shared" si="29"/>
        <v>0.15970849802371542</v>
      </c>
      <c r="G35" s="137">
        <v>205977382</v>
      </c>
      <c r="H35" s="163">
        <v>8</v>
      </c>
      <c r="I35" s="164">
        <v>219</v>
      </c>
      <c r="J35" s="135">
        <f t="shared" si="24"/>
        <v>0.16937354988399073</v>
      </c>
      <c r="K35" s="137">
        <v>31005500</v>
      </c>
      <c r="L35" s="140">
        <f t="shared" si="25"/>
        <v>141577.62557077626</v>
      </c>
      <c r="M35" s="165">
        <v>24</v>
      </c>
      <c r="N35" s="164">
        <v>12</v>
      </c>
      <c r="O35" s="162">
        <v>1074</v>
      </c>
      <c r="P35" s="135">
        <f t="shared" si="26"/>
        <v>0.83062645011600933</v>
      </c>
      <c r="Q35" s="137">
        <v>174971882</v>
      </c>
      <c r="R35" s="162">
        <v>5</v>
      </c>
      <c r="S35" s="162">
        <v>10</v>
      </c>
      <c r="T35" s="137">
        <v>1045000</v>
      </c>
      <c r="U35" s="162">
        <v>0</v>
      </c>
      <c r="V35" s="162">
        <v>0</v>
      </c>
      <c r="W35" s="137">
        <v>0</v>
      </c>
      <c r="X35" s="162">
        <v>7</v>
      </c>
      <c r="Y35" s="162">
        <v>1064</v>
      </c>
      <c r="Z35" s="135">
        <f t="shared" si="28"/>
        <v>0.9906890130353817</v>
      </c>
      <c r="AA35" s="142">
        <v>173926882</v>
      </c>
    </row>
    <row r="36" spans="2:27" x14ac:dyDescent="0.25">
      <c r="B36" s="166"/>
      <c r="C36" s="167"/>
      <c r="D36" s="167"/>
      <c r="E36" s="168"/>
      <c r="F36" s="168"/>
      <c r="G36" s="137"/>
      <c r="H36" s="169"/>
      <c r="I36" s="170"/>
      <c r="J36" s="168"/>
      <c r="K36" s="171"/>
      <c r="L36" s="140"/>
      <c r="M36" s="169"/>
      <c r="N36" s="170"/>
      <c r="O36" s="167"/>
      <c r="P36" s="168"/>
      <c r="Q36" s="137"/>
      <c r="R36" s="167"/>
      <c r="S36" s="167"/>
      <c r="T36" s="137"/>
      <c r="U36" s="167"/>
      <c r="V36" s="167"/>
      <c r="W36" s="137"/>
      <c r="X36" s="167"/>
      <c r="Y36" s="167"/>
      <c r="Z36" s="168"/>
      <c r="AA36" s="142"/>
    </row>
    <row r="37" spans="2:27" x14ac:dyDescent="0.25">
      <c r="B37" s="172" t="s">
        <v>43</v>
      </c>
      <c r="C37" s="116">
        <f>SUM(C38:C40)</f>
        <v>3607</v>
      </c>
      <c r="D37" s="116">
        <f>SUM(D38:D40)</f>
        <v>5140</v>
      </c>
      <c r="E37" s="117">
        <f t="shared" ref="E37:E40" si="30">(D37/D$12)</f>
        <v>0.30134255730785015</v>
      </c>
      <c r="F37" s="125">
        <f>(D37/D$37)</f>
        <v>1</v>
      </c>
      <c r="G37" s="119">
        <f>SUM(G38:G40)</f>
        <v>1038478015</v>
      </c>
      <c r="H37" s="160"/>
      <c r="I37" s="121">
        <f>SUM(I38:I40)</f>
        <v>3545</v>
      </c>
      <c r="J37" s="117">
        <f t="shared" ref="J37:J40" si="31">(I37/D37)</f>
        <v>0.68968871595330739</v>
      </c>
      <c r="K37" s="119">
        <f>SUM(K38:K40)</f>
        <v>781743434</v>
      </c>
      <c r="L37" s="122">
        <f t="shared" ref="L37:L40" si="32">(K37/I37)</f>
        <v>220520.0095909732</v>
      </c>
      <c r="M37" s="160"/>
      <c r="N37" s="121">
        <f>SUM(N38:N40)</f>
        <v>62</v>
      </c>
      <c r="O37" s="116">
        <f>SUM(O38:O40)</f>
        <v>1595</v>
      </c>
      <c r="P37" s="117">
        <f t="shared" ref="P37:P40" si="33">(O37/D37)</f>
        <v>0.31031128404669261</v>
      </c>
      <c r="Q37" s="119">
        <f t="shared" ref="Q37:Y37" si="34">SUM(Q38:Q40)</f>
        <v>256734581</v>
      </c>
      <c r="R37" s="116">
        <f t="shared" si="34"/>
        <v>0</v>
      </c>
      <c r="S37" s="116">
        <f t="shared" si="34"/>
        <v>0</v>
      </c>
      <c r="T37" s="119">
        <f t="shared" si="34"/>
        <v>0</v>
      </c>
      <c r="U37" s="116">
        <f t="shared" si="34"/>
        <v>9</v>
      </c>
      <c r="V37" s="116">
        <f t="shared" si="34"/>
        <v>36</v>
      </c>
      <c r="W37" s="119">
        <f t="shared" si="34"/>
        <v>3965915</v>
      </c>
      <c r="X37" s="116">
        <f t="shared" si="34"/>
        <v>53</v>
      </c>
      <c r="Y37" s="116">
        <f t="shared" si="34"/>
        <v>1559</v>
      </c>
      <c r="Z37" s="117">
        <f t="shared" ref="Z37:Z40" si="35">(Y37/O37)</f>
        <v>0.97742946708463951</v>
      </c>
      <c r="AA37" s="123">
        <f>SUM(AA38:AA40)</f>
        <v>252768666</v>
      </c>
    </row>
    <row r="38" spans="2:27" x14ac:dyDescent="0.25">
      <c r="B38" s="161" t="s">
        <v>44</v>
      </c>
      <c r="C38" s="162">
        <v>790</v>
      </c>
      <c r="D38" s="162">
        <v>1303</v>
      </c>
      <c r="E38" s="135">
        <f t="shared" si="30"/>
        <v>7.6390924547106762E-2</v>
      </c>
      <c r="F38" s="136">
        <f t="shared" ref="F38:F40" si="36">(D38/D$37)</f>
        <v>0.25350194552529182</v>
      </c>
      <c r="G38" s="137">
        <v>245575285</v>
      </c>
      <c r="H38" s="163">
        <v>5</v>
      </c>
      <c r="I38" s="164">
        <v>740</v>
      </c>
      <c r="J38" s="135">
        <f t="shared" si="31"/>
        <v>0.56792018419032997</v>
      </c>
      <c r="K38" s="137">
        <v>161898729</v>
      </c>
      <c r="L38" s="140">
        <f t="shared" si="32"/>
        <v>218782.06621621622</v>
      </c>
      <c r="M38" s="165">
        <v>11</v>
      </c>
      <c r="N38" s="164">
        <v>50</v>
      </c>
      <c r="O38" s="162">
        <v>563</v>
      </c>
      <c r="P38" s="135">
        <f t="shared" si="33"/>
        <v>0.43207981580966998</v>
      </c>
      <c r="Q38" s="137">
        <v>83676556</v>
      </c>
      <c r="R38" s="162">
        <v>0</v>
      </c>
      <c r="S38" s="162">
        <v>0</v>
      </c>
      <c r="T38" s="137">
        <v>0</v>
      </c>
      <c r="U38" s="162">
        <v>8</v>
      </c>
      <c r="V38" s="162">
        <v>32</v>
      </c>
      <c r="W38" s="137">
        <v>3870915</v>
      </c>
      <c r="X38" s="162">
        <v>42</v>
      </c>
      <c r="Y38" s="162">
        <v>531</v>
      </c>
      <c r="Z38" s="135">
        <f t="shared" si="35"/>
        <v>0.94316163410301956</v>
      </c>
      <c r="AA38" s="142">
        <v>79805641</v>
      </c>
    </row>
    <row r="39" spans="2:27" x14ac:dyDescent="0.25">
      <c r="B39" s="161" t="s">
        <v>45</v>
      </c>
      <c r="C39" s="162">
        <v>1378</v>
      </c>
      <c r="D39" s="162">
        <v>2080</v>
      </c>
      <c r="E39" s="135">
        <f t="shared" si="30"/>
        <v>0.12194406988333235</v>
      </c>
      <c r="F39" s="136">
        <f t="shared" si="36"/>
        <v>0.40466926070038911</v>
      </c>
      <c r="G39" s="137">
        <v>445837576</v>
      </c>
      <c r="H39" s="163">
        <v>1</v>
      </c>
      <c r="I39" s="164">
        <v>1367</v>
      </c>
      <c r="J39" s="135">
        <f t="shared" si="31"/>
        <v>0.65721153846153846</v>
      </c>
      <c r="K39" s="137">
        <v>298715527</v>
      </c>
      <c r="L39" s="140">
        <f t="shared" si="32"/>
        <v>218519.03950256036</v>
      </c>
      <c r="M39" s="165">
        <v>12</v>
      </c>
      <c r="N39" s="164">
        <v>11</v>
      </c>
      <c r="O39" s="162">
        <v>713</v>
      </c>
      <c r="P39" s="135">
        <f t="shared" si="33"/>
        <v>0.34278846153846154</v>
      </c>
      <c r="Q39" s="137">
        <v>147122049</v>
      </c>
      <c r="R39" s="162">
        <v>0</v>
      </c>
      <c r="S39" s="162">
        <v>0</v>
      </c>
      <c r="T39" s="137">
        <v>0</v>
      </c>
      <c r="U39" s="162">
        <v>1</v>
      </c>
      <c r="V39" s="162">
        <v>4</v>
      </c>
      <c r="W39" s="137">
        <v>95000</v>
      </c>
      <c r="X39" s="162">
        <v>10</v>
      </c>
      <c r="Y39" s="162">
        <v>709</v>
      </c>
      <c r="Z39" s="135">
        <f t="shared" si="35"/>
        <v>0.99438990182328191</v>
      </c>
      <c r="AA39" s="142">
        <v>147027049</v>
      </c>
    </row>
    <row r="40" spans="2:27" x14ac:dyDescent="0.25">
      <c r="B40" s="161" t="s">
        <v>46</v>
      </c>
      <c r="C40" s="162">
        <v>1439</v>
      </c>
      <c r="D40" s="162">
        <v>1757</v>
      </c>
      <c r="E40" s="135">
        <f t="shared" si="30"/>
        <v>0.10300756287741103</v>
      </c>
      <c r="F40" s="136">
        <f t="shared" si="36"/>
        <v>0.34182879377431907</v>
      </c>
      <c r="G40" s="137">
        <v>347065154</v>
      </c>
      <c r="H40" s="163">
        <v>3</v>
      </c>
      <c r="I40" s="164">
        <v>1438</v>
      </c>
      <c r="J40" s="135">
        <f t="shared" si="31"/>
        <v>0.81844052361980646</v>
      </c>
      <c r="K40" s="137">
        <v>321129178</v>
      </c>
      <c r="L40" s="140">
        <f t="shared" si="32"/>
        <v>223316.53546592488</v>
      </c>
      <c r="M40" s="165">
        <v>9</v>
      </c>
      <c r="N40" s="164">
        <v>1</v>
      </c>
      <c r="O40" s="162">
        <v>319</v>
      </c>
      <c r="P40" s="135">
        <f t="shared" si="33"/>
        <v>0.18155947638019351</v>
      </c>
      <c r="Q40" s="137">
        <v>25935976</v>
      </c>
      <c r="R40" s="162">
        <v>0</v>
      </c>
      <c r="S40" s="162">
        <v>0</v>
      </c>
      <c r="T40" s="137">
        <v>0</v>
      </c>
      <c r="U40" s="162">
        <v>0</v>
      </c>
      <c r="V40" s="162">
        <v>0</v>
      </c>
      <c r="W40" s="137">
        <v>0</v>
      </c>
      <c r="X40" s="162">
        <v>1</v>
      </c>
      <c r="Y40" s="162">
        <v>319</v>
      </c>
      <c r="Z40" s="135">
        <f t="shared" si="35"/>
        <v>1</v>
      </c>
      <c r="AA40" s="142">
        <v>25935976</v>
      </c>
    </row>
    <row r="41" spans="2:27" x14ac:dyDescent="0.25">
      <c r="B41" s="161"/>
      <c r="C41" s="167"/>
      <c r="D41" s="167"/>
      <c r="E41" s="168"/>
      <c r="F41" s="168"/>
      <c r="G41" s="137"/>
      <c r="H41" s="169"/>
      <c r="I41" s="170"/>
      <c r="J41" s="168"/>
      <c r="K41" s="171"/>
      <c r="L41" s="140"/>
      <c r="M41" s="169"/>
      <c r="N41" s="170"/>
      <c r="O41" s="167"/>
      <c r="P41" s="168"/>
      <c r="Q41" s="137"/>
      <c r="R41" s="167"/>
      <c r="S41" s="167"/>
      <c r="T41" s="137"/>
      <c r="U41" s="167"/>
      <c r="V41" s="167"/>
      <c r="W41" s="137"/>
      <c r="X41" s="167"/>
      <c r="Y41" s="167"/>
      <c r="Z41" s="168"/>
      <c r="AA41" s="142"/>
    </row>
    <row r="42" spans="2:27" x14ac:dyDescent="0.25">
      <c r="B42" s="172" t="s">
        <v>47</v>
      </c>
      <c r="C42" s="116">
        <f>SUM(C43:C45)</f>
        <v>1896</v>
      </c>
      <c r="D42" s="116">
        <f>SUM(D43:D45)</f>
        <v>2187</v>
      </c>
      <c r="E42" s="117">
        <f t="shared" ref="E42:E45" si="37">(D42/D$12)</f>
        <v>0.128217154247523</v>
      </c>
      <c r="F42" s="125">
        <f>(D42/D$42)</f>
        <v>1</v>
      </c>
      <c r="G42" s="119">
        <f>SUM(G43:G45)</f>
        <v>402203896</v>
      </c>
      <c r="H42" s="160"/>
      <c r="I42" s="121">
        <v>1879</v>
      </c>
      <c r="J42" s="117">
        <f t="shared" ref="J42:J45" si="38">(I42/D42)</f>
        <v>0.85916780978509377</v>
      </c>
      <c r="K42" s="119">
        <f>SUM(K43:K45)</f>
        <v>377440609</v>
      </c>
      <c r="L42" s="122">
        <f t="shared" ref="L42:L45" si="39">(K42/I42)</f>
        <v>200873.1287919106</v>
      </c>
      <c r="M42" s="160"/>
      <c r="N42" s="121">
        <f>SUM(N43:N45)</f>
        <v>17</v>
      </c>
      <c r="O42" s="116">
        <f>SUM(O43:O45)</f>
        <v>308</v>
      </c>
      <c r="P42" s="117">
        <f t="shared" ref="P42:P45" si="40">(O42/D42)</f>
        <v>0.14083219021490626</v>
      </c>
      <c r="Q42" s="119">
        <f t="shared" ref="Q42:Y42" si="41">SUM(Q43:Q45)</f>
        <v>24763287</v>
      </c>
      <c r="R42" s="116">
        <f t="shared" si="41"/>
        <v>0</v>
      </c>
      <c r="S42" s="116">
        <f t="shared" si="41"/>
        <v>0</v>
      </c>
      <c r="T42" s="119">
        <f t="shared" si="41"/>
        <v>0</v>
      </c>
      <c r="U42" s="116">
        <f t="shared" si="41"/>
        <v>0</v>
      </c>
      <c r="V42" s="116">
        <f t="shared" si="41"/>
        <v>0</v>
      </c>
      <c r="W42" s="119">
        <f t="shared" si="41"/>
        <v>0</v>
      </c>
      <c r="X42" s="116">
        <f t="shared" si="41"/>
        <v>17</v>
      </c>
      <c r="Y42" s="116">
        <f t="shared" si="41"/>
        <v>308</v>
      </c>
      <c r="Z42" s="117">
        <f t="shared" ref="Z42:Z45" si="42">(Y42/O42)</f>
        <v>1</v>
      </c>
      <c r="AA42" s="123">
        <f>SUM(AA43:AA45)</f>
        <v>24763287</v>
      </c>
    </row>
    <row r="43" spans="2:27" x14ac:dyDescent="0.25">
      <c r="B43" s="166" t="s">
        <v>48</v>
      </c>
      <c r="C43" s="162">
        <v>328</v>
      </c>
      <c r="D43" s="162">
        <v>332</v>
      </c>
      <c r="E43" s="135">
        <f t="shared" si="37"/>
        <v>1.9464149615993433E-2</v>
      </c>
      <c r="F43" s="136">
        <f t="shared" ref="F43:F45" si="43">(D43/D$42)</f>
        <v>0.1518061271147691</v>
      </c>
      <c r="G43" s="137">
        <v>73782318</v>
      </c>
      <c r="H43" s="163">
        <v>11</v>
      </c>
      <c r="I43" s="164">
        <v>327</v>
      </c>
      <c r="J43" s="135">
        <f t="shared" si="38"/>
        <v>0.98493975903614461</v>
      </c>
      <c r="K43" s="137">
        <v>73632318</v>
      </c>
      <c r="L43" s="140">
        <f t="shared" si="39"/>
        <v>225175.28440366974</v>
      </c>
      <c r="M43" s="165">
        <v>8</v>
      </c>
      <c r="N43" s="164">
        <v>1</v>
      </c>
      <c r="O43" s="162">
        <v>5</v>
      </c>
      <c r="P43" s="135">
        <f t="shared" si="40"/>
        <v>1.5060240963855422E-2</v>
      </c>
      <c r="Q43" s="137">
        <v>150000</v>
      </c>
      <c r="R43" s="162">
        <v>0</v>
      </c>
      <c r="S43" s="162">
        <v>0</v>
      </c>
      <c r="T43" s="137">
        <v>0</v>
      </c>
      <c r="U43" s="162">
        <v>0</v>
      </c>
      <c r="V43" s="162">
        <v>0</v>
      </c>
      <c r="W43" s="137">
        <v>0</v>
      </c>
      <c r="X43" s="162">
        <v>1</v>
      </c>
      <c r="Y43" s="162">
        <v>5</v>
      </c>
      <c r="Z43" s="135">
        <f t="shared" si="42"/>
        <v>1</v>
      </c>
      <c r="AA43" s="142">
        <v>150000</v>
      </c>
    </row>
    <row r="44" spans="2:27" x14ac:dyDescent="0.25">
      <c r="B44" s="161" t="s">
        <v>49</v>
      </c>
      <c r="C44" s="162">
        <v>939</v>
      </c>
      <c r="D44" s="162">
        <v>1214</v>
      </c>
      <c r="E44" s="135">
        <f t="shared" si="37"/>
        <v>7.1173125403060325E-2</v>
      </c>
      <c r="F44" s="136">
        <f t="shared" si="43"/>
        <v>0.55509830818472794</v>
      </c>
      <c r="G44" s="137">
        <v>213461123</v>
      </c>
      <c r="H44" s="163">
        <v>7</v>
      </c>
      <c r="I44" s="164">
        <v>926</v>
      </c>
      <c r="J44" s="135">
        <f t="shared" si="38"/>
        <v>0.76276771004942334</v>
      </c>
      <c r="K44" s="137">
        <v>191583836</v>
      </c>
      <c r="L44" s="140">
        <f t="shared" si="39"/>
        <v>206893.99136069114</v>
      </c>
      <c r="M44" s="165">
        <v>14</v>
      </c>
      <c r="N44" s="164">
        <v>13</v>
      </c>
      <c r="O44" s="162">
        <v>288</v>
      </c>
      <c r="P44" s="135">
        <f t="shared" si="40"/>
        <v>0.2372322899505766</v>
      </c>
      <c r="Q44" s="137">
        <v>21877287</v>
      </c>
      <c r="R44" s="162">
        <v>0</v>
      </c>
      <c r="S44" s="162">
        <v>0</v>
      </c>
      <c r="T44" s="137">
        <v>0</v>
      </c>
      <c r="U44" s="162">
        <v>0</v>
      </c>
      <c r="V44" s="162">
        <v>0</v>
      </c>
      <c r="W44" s="137">
        <v>0</v>
      </c>
      <c r="X44" s="162">
        <v>13</v>
      </c>
      <c r="Y44" s="162">
        <v>288</v>
      </c>
      <c r="Z44" s="135">
        <f t="shared" si="42"/>
        <v>1</v>
      </c>
      <c r="AA44" s="142">
        <v>21877287</v>
      </c>
    </row>
    <row r="45" spans="2:27" x14ac:dyDescent="0.25">
      <c r="B45" s="161" t="s">
        <v>50</v>
      </c>
      <c r="C45" s="162">
        <v>629</v>
      </c>
      <c r="D45" s="162">
        <v>641</v>
      </c>
      <c r="E45" s="135">
        <f t="shared" si="37"/>
        <v>3.7579879228469247E-2</v>
      </c>
      <c r="F45" s="136">
        <f t="shared" si="43"/>
        <v>0.29309556470050296</v>
      </c>
      <c r="G45" s="137">
        <v>114960455</v>
      </c>
      <c r="H45" s="163">
        <v>10</v>
      </c>
      <c r="I45" s="164">
        <v>626</v>
      </c>
      <c r="J45" s="135">
        <f t="shared" si="38"/>
        <v>0.97659906396255847</v>
      </c>
      <c r="K45" s="137">
        <v>112224455</v>
      </c>
      <c r="L45" s="140">
        <f t="shared" si="39"/>
        <v>179272.29233226838</v>
      </c>
      <c r="M45" s="165">
        <v>20</v>
      </c>
      <c r="N45" s="164">
        <v>3</v>
      </c>
      <c r="O45" s="162">
        <v>15</v>
      </c>
      <c r="P45" s="135">
        <f t="shared" si="40"/>
        <v>2.3400936037441498E-2</v>
      </c>
      <c r="Q45" s="137">
        <v>2736000</v>
      </c>
      <c r="R45" s="162">
        <v>0</v>
      </c>
      <c r="S45" s="162">
        <v>0</v>
      </c>
      <c r="T45" s="137">
        <v>0</v>
      </c>
      <c r="U45" s="162">
        <v>0</v>
      </c>
      <c r="V45" s="162">
        <v>0</v>
      </c>
      <c r="W45" s="137">
        <v>0</v>
      </c>
      <c r="X45" s="162">
        <v>3</v>
      </c>
      <c r="Y45" s="162">
        <v>15</v>
      </c>
      <c r="Z45" s="135">
        <f t="shared" si="42"/>
        <v>1</v>
      </c>
      <c r="AA45" s="142">
        <v>2736000</v>
      </c>
    </row>
    <row r="46" spans="2:27" x14ac:dyDescent="0.25">
      <c r="B46" s="161"/>
      <c r="C46" s="167"/>
      <c r="D46" s="167"/>
      <c r="E46" s="168"/>
      <c r="F46" s="168"/>
      <c r="G46" s="137"/>
      <c r="H46" s="169"/>
      <c r="I46" s="139"/>
      <c r="J46" s="168"/>
      <c r="K46" s="171"/>
      <c r="L46" s="140"/>
      <c r="M46" s="169"/>
      <c r="N46" s="170"/>
      <c r="O46" s="167"/>
      <c r="P46" s="168"/>
      <c r="Q46" s="137"/>
      <c r="R46" s="167"/>
      <c r="S46" s="167"/>
      <c r="T46" s="137"/>
      <c r="U46" s="167"/>
      <c r="V46" s="167"/>
      <c r="W46" s="137"/>
      <c r="X46" s="167"/>
      <c r="Y46" s="167"/>
      <c r="Z46" s="168"/>
      <c r="AA46" s="142"/>
    </row>
    <row r="47" spans="2:27" x14ac:dyDescent="0.25">
      <c r="B47" s="172" t="s">
        <v>51</v>
      </c>
      <c r="C47" s="116">
        <f>SUM(C48:C50)</f>
        <v>470</v>
      </c>
      <c r="D47" s="116">
        <f>SUM(D48:D50)</f>
        <v>593</v>
      </c>
      <c r="E47" s="117">
        <f t="shared" ref="E47:E50" si="44">(D47/D$12)</f>
        <v>3.4765785308084655E-2</v>
      </c>
      <c r="F47" s="125">
        <f>(D47/D$47)</f>
        <v>1</v>
      </c>
      <c r="G47" s="119">
        <f>SUM(G48:G50)</f>
        <v>130846628</v>
      </c>
      <c r="H47" s="160"/>
      <c r="I47" s="121">
        <v>462</v>
      </c>
      <c r="J47" s="117">
        <f t="shared" ref="J47:J50" si="45">(I47/D47)</f>
        <v>0.77908937605396289</v>
      </c>
      <c r="K47" s="119">
        <f>SUM(K48:K50)</f>
        <v>123479628</v>
      </c>
      <c r="L47" s="122">
        <f t="shared" ref="L47:L50" si="46">(K47/I47)</f>
        <v>267271.92207792209</v>
      </c>
      <c r="M47" s="160"/>
      <c r="N47" s="121">
        <f>SUM(N48:N50)</f>
        <v>8</v>
      </c>
      <c r="O47" s="116">
        <f>SUM(O48:O50)</f>
        <v>131</v>
      </c>
      <c r="P47" s="117">
        <f t="shared" ref="P47:P48" si="47">(O47/D47)</f>
        <v>0.22091062394603711</v>
      </c>
      <c r="Q47" s="119">
        <f t="shared" ref="Q47:Y47" si="48">SUM(Q48:Q50)</f>
        <v>7367000</v>
      </c>
      <c r="R47" s="116">
        <f t="shared" si="48"/>
        <v>3</v>
      </c>
      <c r="S47" s="116">
        <f t="shared" si="48"/>
        <v>6</v>
      </c>
      <c r="T47" s="119">
        <f t="shared" si="48"/>
        <v>1275000</v>
      </c>
      <c r="U47" s="116">
        <f t="shared" si="48"/>
        <v>0</v>
      </c>
      <c r="V47" s="116">
        <f t="shared" si="48"/>
        <v>0</v>
      </c>
      <c r="W47" s="119">
        <f t="shared" si="48"/>
        <v>0</v>
      </c>
      <c r="X47" s="116">
        <f t="shared" si="48"/>
        <v>5</v>
      </c>
      <c r="Y47" s="116">
        <f t="shared" si="48"/>
        <v>125</v>
      </c>
      <c r="Z47" s="117">
        <f t="shared" ref="Z47:Z48" si="49">(Y47/O47)</f>
        <v>0.95419847328244278</v>
      </c>
      <c r="AA47" s="123">
        <f>SUM(AA48:AA50)</f>
        <v>6092000</v>
      </c>
    </row>
    <row r="48" spans="2:27" x14ac:dyDescent="0.25">
      <c r="B48" s="161" t="s">
        <v>52</v>
      </c>
      <c r="C48" s="162">
        <v>21</v>
      </c>
      <c r="D48" s="162">
        <v>49</v>
      </c>
      <c r="E48" s="135">
        <f t="shared" si="44"/>
        <v>2.872720877059272E-3</v>
      </c>
      <c r="F48" s="136">
        <f t="shared" ref="F48:F50" si="50">(D48/D$47)</f>
        <v>8.2630691399662726E-2</v>
      </c>
      <c r="G48" s="137">
        <v>4593000</v>
      </c>
      <c r="H48" s="163">
        <v>24</v>
      </c>
      <c r="I48" s="164">
        <v>20</v>
      </c>
      <c r="J48" s="135">
        <f t="shared" si="45"/>
        <v>0.40816326530612246</v>
      </c>
      <c r="K48" s="137">
        <v>4101000</v>
      </c>
      <c r="L48" s="140">
        <f t="shared" si="46"/>
        <v>205050</v>
      </c>
      <c r="M48" s="165">
        <v>16</v>
      </c>
      <c r="N48" s="164">
        <v>1</v>
      </c>
      <c r="O48" s="162">
        <v>29</v>
      </c>
      <c r="P48" s="135">
        <f t="shared" si="47"/>
        <v>0.59183673469387754</v>
      </c>
      <c r="Q48" s="137">
        <v>492000</v>
      </c>
      <c r="R48" s="162">
        <v>0</v>
      </c>
      <c r="S48" s="162">
        <v>0</v>
      </c>
      <c r="T48" s="137">
        <v>0</v>
      </c>
      <c r="U48" s="162">
        <v>0</v>
      </c>
      <c r="V48" s="162">
        <v>0</v>
      </c>
      <c r="W48" s="137">
        <v>0</v>
      </c>
      <c r="X48" s="162">
        <v>1</v>
      </c>
      <c r="Y48" s="162">
        <v>29</v>
      </c>
      <c r="Z48" s="135">
        <f t="shared" si="49"/>
        <v>1</v>
      </c>
      <c r="AA48" s="142">
        <v>492000</v>
      </c>
    </row>
    <row r="49" spans="2:27" x14ac:dyDescent="0.25">
      <c r="B49" s="161" t="s">
        <v>53</v>
      </c>
      <c r="C49" s="162">
        <v>224</v>
      </c>
      <c r="D49" s="162">
        <v>224</v>
      </c>
      <c r="E49" s="135">
        <f t="shared" si="44"/>
        <v>1.3132438295128101E-2</v>
      </c>
      <c r="F49" s="136">
        <f t="shared" si="50"/>
        <v>0.37774030354131533</v>
      </c>
      <c r="G49" s="137">
        <v>66758313</v>
      </c>
      <c r="H49" s="163">
        <v>13</v>
      </c>
      <c r="I49" s="164">
        <v>224</v>
      </c>
      <c r="J49" s="135">
        <f t="shared" si="45"/>
        <v>1</v>
      </c>
      <c r="K49" s="137">
        <v>66758313</v>
      </c>
      <c r="L49" s="140">
        <f t="shared" si="46"/>
        <v>298028.18303571426</v>
      </c>
      <c r="M49" s="165">
        <v>3</v>
      </c>
      <c r="N49" s="164">
        <v>0</v>
      </c>
      <c r="O49" s="162">
        <v>0</v>
      </c>
      <c r="P49" s="135"/>
      <c r="Q49" s="137">
        <v>0</v>
      </c>
      <c r="R49" s="162">
        <v>0</v>
      </c>
      <c r="S49" s="162">
        <v>0</v>
      </c>
      <c r="T49" s="137">
        <v>0</v>
      </c>
      <c r="U49" s="162">
        <v>0</v>
      </c>
      <c r="V49" s="162">
        <v>0</v>
      </c>
      <c r="W49" s="137">
        <v>0</v>
      </c>
      <c r="X49" s="162">
        <v>0</v>
      </c>
      <c r="Y49" s="162">
        <v>0</v>
      </c>
      <c r="Z49" s="173"/>
      <c r="AA49" s="142">
        <v>0</v>
      </c>
    </row>
    <row r="50" spans="2:27" x14ac:dyDescent="0.25">
      <c r="B50" s="161" t="s">
        <v>54</v>
      </c>
      <c r="C50" s="162">
        <v>225</v>
      </c>
      <c r="D50" s="162">
        <v>320</v>
      </c>
      <c r="E50" s="135">
        <f t="shared" si="44"/>
        <v>1.8760626135897285E-2</v>
      </c>
      <c r="F50" s="136">
        <f t="shared" si="50"/>
        <v>0.53962900505902189</v>
      </c>
      <c r="G50" s="137">
        <v>59495315</v>
      </c>
      <c r="H50" s="163">
        <v>14</v>
      </c>
      <c r="I50" s="164">
        <v>218</v>
      </c>
      <c r="J50" s="135">
        <f t="shared" si="45"/>
        <v>0.68125000000000002</v>
      </c>
      <c r="K50" s="137">
        <v>52620315</v>
      </c>
      <c r="L50" s="140">
        <f t="shared" si="46"/>
        <v>241377.59174311926</v>
      </c>
      <c r="M50" s="165">
        <v>5</v>
      </c>
      <c r="N50" s="164">
        <v>7</v>
      </c>
      <c r="O50" s="162">
        <v>102</v>
      </c>
      <c r="P50" s="135">
        <f>(O50/D50)</f>
        <v>0.31874999999999998</v>
      </c>
      <c r="Q50" s="137">
        <v>6875000</v>
      </c>
      <c r="R50" s="162">
        <v>3</v>
      </c>
      <c r="S50" s="162">
        <v>6</v>
      </c>
      <c r="T50" s="137">
        <v>1275000</v>
      </c>
      <c r="U50" s="162">
        <v>0</v>
      </c>
      <c r="V50" s="162">
        <v>0</v>
      </c>
      <c r="W50" s="137">
        <v>0</v>
      </c>
      <c r="X50" s="162">
        <v>4</v>
      </c>
      <c r="Y50" s="162">
        <v>96</v>
      </c>
      <c r="Z50" s="135">
        <f>(Y50/O50)</f>
        <v>0.94117647058823528</v>
      </c>
      <c r="AA50" s="142">
        <v>5600000</v>
      </c>
    </row>
    <row r="51" spans="2:27" x14ac:dyDescent="0.25">
      <c r="B51" s="161"/>
      <c r="C51" s="167"/>
      <c r="D51" s="167"/>
      <c r="E51" s="168"/>
      <c r="F51" s="168"/>
      <c r="G51" s="137"/>
      <c r="H51" s="169"/>
      <c r="I51" s="139"/>
      <c r="J51" s="168"/>
      <c r="K51" s="171"/>
      <c r="L51" s="140"/>
      <c r="M51" s="169"/>
      <c r="N51" s="170"/>
      <c r="O51" s="167"/>
      <c r="P51" s="168"/>
      <c r="Q51" s="137"/>
      <c r="R51" s="167"/>
      <c r="S51" s="167"/>
      <c r="T51" s="137"/>
      <c r="U51" s="167"/>
      <c r="V51" s="167"/>
      <c r="W51" s="137"/>
      <c r="X51" s="167"/>
      <c r="Y51" s="167"/>
      <c r="Z51" s="168"/>
      <c r="AA51" s="142"/>
    </row>
    <row r="52" spans="2:27" x14ac:dyDescent="0.25">
      <c r="B52" s="172" t="s">
        <v>55</v>
      </c>
      <c r="C52" s="116">
        <f>SUM(C53:C57)</f>
        <v>420</v>
      </c>
      <c r="D52" s="116">
        <f>SUM(D53:D57)</f>
        <v>421</v>
      </c>
      <c r="E52" s="117">
        <f t="shared" ref="E52:E57" si="51">(D52/D$12)</f>
        <v>2.4681948760039867E-2</v>
      </c>
      <c r="F52" s="125">
        <f>(D52/D$52)</f>
        <v>1</v>
      </c>
      <c r="G52" s="119">
        <f>SUM(G53:G57)</f>
        <v>99426079</v>
      </c>
      <c r="H52" s="160"/>
      <c r="I52" s="121">
        <v>419</v>
      </c>
      <c r="J52" s="117">
        <f t="shared" ref="J52:J57" si="52">(I52/D52)</f>
        <v>0.99524940617577196</v>
      </c>
      <c r="K52" s="119">
        <f>SUM(K53:K57)</f>
        <v>99261079</v>
      </c>
      <c r="L52" s="122">
        <f t="shared" ref="L52:L57" si="53">(K52/I52)</f>
        <v>236899.94988066825</v>
      </c>
      <c r="M52" s="160"/>
      <c r="N52" s="121">
        <f>SUM(N53:N57)</f>
        <v>1</v>
      </c>
      <c r="O52" s="116">
        <f>SUM(O53:O57)</f>
        <v>2</v>
      </c>
      <c r="P52" s="117">
        <f>(O52/D52)</f>
        <v>4.7505938242280287E-3</v>
      </c>
      <c r="Q52" s="119">
        <f t="shared" ref="Q52:Y52" si="54">SUM(Q53:Q57)</f>
        <v>165000</v>
      </c>
      <c r="R52" s="116">
        <f t="shared" si="54"/>
        <v>1</v>
      </c>
      <c r="S52" s="116">
        <f t="shared" si="54"/>
        <v>2</v>
      </c>
      <c r="T52" s="119">
        <f t="shared" si="54"/>
        <v>165000</v>
      </c>
      <c r="U52" s="116">
        <f t="shared" si="54"/>
        <v>0</v>
      </c>
      <c r="V52" s="116">
        <f t="shared" si="54"/>
        <v>0</v>
      </c>
      <c r="W52" s="119">
        <f t="shared" si="54"/>
        <v>0</v>
      </c>
      <c r="X52" s="116">
        <f t="shared" si="54"/>
        <v>0</v>
      </c>
      <c r="Y52" s="116">
        <f t="shared" si="54"/>
        <v>0</v>
      </c>
      <c r="Z52" s="174"/>
      <c r="AA52" s="123">
        <f>SUM(AA53:AA57)</f>
        <v>0</v>
      </c>
    </row>
    <row r="53" spans="2:27" x14ac:dyDescent="0.25">
      <c r="B53" s="161" t="s">
        <v>56</v>
      </c>
      <c r="C53" s="162">
        <v>46</v>
      </c>
      <c r="D53" s="162">
        <v>46</v>
      </c>
      <c r="E53" s="135">
        <f t="shared" si="51"/>
        <v>2.6968400070352346E-3</v>
      </c>
      <c r="F53" s="136">
        <f t="shared" ref="F53:F57" si="55">(D53/D$52)</f>
        <v>0.10926365795724466</v>
      </c>
      <c r="G53" s="137">
        <v>7426540</v>
      </c>
      <c r="H53" s="163">
        <v>23</v>
      </c>
      <c r="I53" s="164">
        <v>46</v>
      </c>
      <c r="J53" s="135">
        <f t="shared" si="52"/>
        <v>1</v>
      </c>
      <c r="K53" s="137">
        <v>7426540</v>
      </c>
      <c r="L53" s="140">
        <f t="shared" si="53"/>
        <v>161446.52173913043</v>
      </c>
      <c r="M53" s="165">
        <v>23</v>
      </c>
      <c r="N53" s="164">
        <v>0</v>
      </c>
      <c r="O53" s="162">
        <v>0</v>
      </c>
      <c r="P53" s="135"/>
      <c r="Q53" s="137">
        <v>0</v>
      </c>
      <c r="R53" s="162">
        <v>0</v>
      </c>
      <c r="S53" s="162">
        <v>0</v>
      </c>
      <c r="T53" s="137">
        <v>0</v>
      </c>
      <c r="U53" s="162">
        <v>0</v>
      </c>
      <c r="V53" s="162">
        <v>0</v>
      </c>
      <c r="W53" s="137">
        <v>0</v>
      </c>
      <c r="X53" s="162">
        <v>0</v>
      </c>
      <c r="Y53" s="162">
        <v>0</v>
      </c>
      <c r="Z53" s="173"/>
      <c r="AA53" s="142">
        <v>0</v>
      </c>
    </row>
    <row r="54" spans="2:27" x14ac:dyDescent="0.25">
      <c r="B54" s="161" t="s">
        <v>57</v>
      </c>
      <c r="C54" s="162">
        <v>109</v>
      </c>
      <c r="D54" s="162">
        <v>109</v>
      </c>
      <c r="E54" s="135">
        <f t="shared" si="51"/>
        <v>6.3903382775400133E-3</v>
      </c>
      <c r="F54" s="136">
        <f t="shared" si="55"/>
        <v>0.25890736342042753</v>
      </c>
      <c r="G54" s="137">
        <v>24254285</v>
      </c>
      <c r="H54" s="163">
        <v>19</v>
      </c>
      <c r="I54" s="164">
        <v>109</v>
      </c>
      <c r="J54" s="135">
        <f t="shared" si="52"/>
        <v>1</v>
      </c>
      <c r="K54" s="137">
        <v>24254285</v>
      </c>
      <c r="L54" s="140">
        <f t="shared" si="53"/>
        <v>222516.376146789</v>
      </c>
      <c r="M54" s="165">
        <v>10</v>
      </c>
      <c r="N54" s="164">
        <v>0</v>
      </c>
      <c r="O54" s="162">
        <v>0</v>
      </c>
      <c r="P54" s="135"/>
      <c r="Q54" s="137">
        <v>0</v>
      </c>
      <c r="R54" s="162">
        <v>0</v>
      </c>
      <c r="S54" s="162">
        <v>0</v>
      </c>
      <c r="T54" s="137">
        <v>0</v>
      </c>
      <c r="U54" s="162">
        <v>0</v>
      </c>
      <c r="V54" s="162">
        <v>0</v>
      </c>
      <c r="W54" s="137">
        <v>0</v>
      </c>
      <c r="X54" s="162">
        <v>0</v>
      </c>
      <c r="Y54" s="162">
        <v>0</v>
      </c>
      <c r="Z54" s="173"/>
      <c r="AA54" s="142">
        <v>0</v>
      </c>
    </row>
    <row r="55" spans="2:27" x14ac:dyDescent="0.25">
      <c r="B55" s="161" t="s">
        <v>58</v>
      </c>
      <c r="C55" s="162">
        <v>25</v>
      </c>
      <c r="D55" s="162">
        <v>25</v>
      </c>
      <c r="E55" s="135">
        <f t="shared" si="51"/>
        <v>1.4656739168669754E-3</v>
      </c>
      <c r="F55" s="136">
        <f t="shared" si="55"/>
        <v>5.9382422802850353E-2</v>
      </c>
      <c r="G55" s="137">
        <v>7528422</v>
      </c>
      <c r="H55" s="163">
        <v>22</v>
      </c>
      <c r="I55" s="164">
        <v>25</v>
      </c>
      <c r="J55" s="135">
        <f t="shared" si="52"/>
        <v>1</v>
      </c>
      <c r="K55" s="137">
        <v>7528422</v>
      </c>
      <c r="L55" s="140">
        <f t="shared" si="53"/>
        <v>301136.88</v>
      </c>
      <c r="M55" s="165">
        <v>2</v>
      </c>
      <c r="N55" s="164">
        <v>0</v>
      </c>
      <c r="O55" s="162">
        <v>0</v>
      </c>
      <c r="P55" s="135"/>
      <c r="Q55" s="137">
        <v>0</v>
      </c>
      <c r="R55" s="162">
        <v>0</v>
      </c>
      <c r="S55" s="162">
        <v>0</v>
      </c>
      <c r="T55" s="137">
        <v>0</v>
      </c>
      <c r="U55" s="162">
        <v>0</v>
      </c>
      <c r="V55" s="162">
        <v>0</v>
      </c>
      <c r="W55" s="137">
        <v>0</v>
      </c>
      <c r="X55" s="162">
        <v>0</v>
      </c>
      <c r="Y55" s="162">
        <v>0</v>
      </c>
      <c r="Z55" s="173"/>
      <c r="AA55" s="142">
        <v>0</v>
      </c>
    </row>
    <row r="56" spans="2:27" x14ac:dyDescent="0.25">
      <c r="B56" s="161" t="s">
        <v>59</v>
      </c>
      <c r="C56" s="162">
        <v>167</v>
      </c>
      <c r="D56" s="162">
        <v>168</v>
      </c>
      <c r="E56" s="135">
        <f t="shared" si="51"/>
        <v>9.8493287213460741E-3</v>
      </c>
      <c r="F56" s="136">
        <f t="shared" si="55"/>
        <v>0.39904988123515439</v>
      </c>
      <c r="G56" s="137">
        <v>34212287</v>
      </c>
      <c r="H56" s="163">
        <v>16</v>
      </c>
      <c r="I56" s="164">
        <v>166</v>
      </c>
      <c r="J56" s="135">
        <f t="shared" si="52"/>
        <v>0.98809523809523814</v>
      </c>
      <c r="K56" s="137">
        <v>34047287</v>
      </c>
      <c r="L56" s="140">
        <f t="shared" si="53"/>
        <v>205104.13855421686</v>
      </c>
      <c r="M56" s="165">
        <v>15</v>
      </c>
      <c r="N56" s="164">
        <v>1</v>
      </c>
      <c r="O56" s="162">
        <v>2</v>
      </c>
      <c r="P56" s="135">
        <f>(O56/D56)</f>
        <v>1.1904761904761904E-2</v>
      </c>
      <c r="Q56" s="137">
        <v>165000</v>
      </c>
      <c r="R56" s="162">
        <v>1</v>
      </c>
      <c r="S56" s="162">
        <v>2</v>
      </c>
      <c r="T56" s="137">
        <v>165000</v>
      </c>
      <c r="U56" s="162">
        <v>0</v>
      </c>
      <c r="V56" s="162">
        <v>0</v>
      </c>
      <c r="W56" s="137">
        <v>0</v>
      </c>
      <c r="X56" s="162">
        <v>0</v>
      </c>
      <c r="Y56" s="162">
        <v>0</v>
      </c>
      <c r="Z56" s="173"/>
      <c r="AA56" s="142">
        <v>0</v>
      </c>
    </row>
    <row r="57" spans="2:27" x14ac:dyDescent="0.25">
      <c r="B57" s="161" t="s">
        <v>60</v>
      </c>
      <c r="C57" s="162">
        <v>73</v>
      </c>
      <c r="D57" s="162">
        <v>73</v>
      </c>
      <c r="E57" s="135">
        <f t="shared" si="51"/>
        <v>4.2797678372515678E-3</v>
      </c>
      <c r="F57" s="136">
        <f t="shared" si="55"/>
        <v>0.17339667458432304</v>
      </c>
      <c r="G57" s="137">
        <v>26004545</v>
      </c>
      <c r="H57" s="163">
        <v>17</v>
      </c>
      <c r="I57" s="164">
        <v>73</v>
      </c>
      <c r="J57" s="135">
        <f t="shared" si="52"/>
        <v>1</v>
      </c>
      <c r="K57" s="137">
        <v>26004545</v>
      </c>
      <c r="L57" s="140">
        <f t="shared" si="53"/>
        <v>356226.64383561641</v>
      </c>
      <c r="M57" s="165">
        <v>1</v>
      </c>
      <c r="N57" s="164">
        <v>0</v>
      </c>
      <c r="O57" s="162">
        <v>0</v>
      </c>
      <c r="P57" s="135"/>
      <c r="Q57" s="137">
        <v>0</v>
      </c>
      <c r="R57" s="162">
        <v>0</v>
      </c>
      <c r="S57" s="162">
        <v>0</v>
      </c>
      <c r="T57" s="137">
        <v>0</v>
      </c>
      <c r="U57" s="162">
        <v>0</v>
      </c>
      <c r="V57" s="162">
        <v>0</v>
      </c>
      <c r="W57" s="137">
        <v>0</v>
      </c>
      <c r="X57" s="162">
        <v>0</v>
      </c>
      <c r="Y57" s="162">
        <v>0</v>
      </c>
      <c r="Z57" s="173"/>
      <c r="AA57" s="142">
        <v>0</v>
      </c>
    </row>
    <row r="58" spans="2:27" x14ac:dyDescent="0.25">
      <c r="B58" s="161"/>
      <c r="C58" s="167"/>
      <c r="D58" s="167"/>
      <c r="E58" s="168"/>
      <c r="F58" s="168"/>
      <c r="G58" s="137"/>
      <c r="H58" s="169"/>
      <c r="I58" s="139"/>
      <c r="J58" s="168"/>
      <c r="K58" s="171"/>
      <c r="L58" s="140"/>
      <c r="M58" s="169"/>
      <c r="N58" s="170"/>
      <c r="O58" s="167"/>
      <c r="P58" s="168"/>
      <c r="Q58" s="137"/>
      <c r="R58" s="167"/>
      <c r="S58" s="167"/>
      <c r="T58" s="137"/>
      <c r="U58" s="167"/>
      <c r="V58" s="167"/>
      <c r="W58" s="137"/>
      <c r="X58" s="167"/>
      <c r="Y58" s="167"/>
      <c r="Z58" s="168"/>
      <c r="AA58" s="142"/>
    </row>
    <row r="59" spans="2:27" x14ac:dyDescent="0.25">
      <c r="B59" s="172" t="s">
        <v>61</v>
      </c>
      <c r="C59" s="116">
        <f>SUM(C60:C67)</f>
        <v>404</v>
      </c>
      <c r="D59" s="116">
        <f>SUM(D60:D67)</f>
        <v>620</v>
      </c>
      <c r="E59" s="117">
        <f t="shared" ref="E59:E63" si="56">(D59/D$12)</f>
        <v>3.6348713138300993E-2</v>
      </c>
      <c r="F59" s="125">
        <f>(D59/D$59)</f>
        <v>1</v>
      </c>
      <c r="G59" s="119">
        <f>SUM(G60:G67)</f>
        <v>104777521</v>
      </c>
      <c r="H59" s="175"/>
      <c r="I59" s="121">
        <v>382</v>
      </c>
      <c r="J59" s="117">
        <f>(I59/D59)</f>
        <v>0.61612903225806448</v>
      </c>
      <c r="K59" s="119">
        <f>SUM(K60:K67)</f>
        <v>76013694</v>
      </c>
      <c r="L59" s="122">
        <f t="shared" ref="L59:L63" si="57">(K59/I59)</f>
        <v>198988.7277486911</v>
      </c>
      <c r="M59" s="175"/>
      <c r="N59" s="121">
        <f>SUM(N60:N67)</f>
        <v>22</v>
      </c>
      <c r="O59" s="116">
        <f>SUM(O60:O67)</f>
        <v>238</v>
      </c>
      <c r="P59" s="117">
        <f>(O59/D59)</f>
        <v>0.38387096774193546</v>
      </c>
      <c r="Q59" s="119">
        <f t="shared" ref="Q59:Y59" si="58">SUM(Q60:Q67)</f>
        <v>28763827</v>
      </c>
      <c r="R59" s="116">
        <f t="shared" si="58"/>
        <v>4</v>
      </c>
      <c r="S59" s="116">
        <f t="shared" si="58"/>
        <v>8</v>
      </c>
      <c r="T59" s="119">
        <f t="shared" si="58"/>
        <v>801124</v>
      </c>
      <c r="U59" s="116">
        <f t="shared" si="58"/>
        <v>1</v>
      </c>
      <c r="V59" s="116">
        <f t="shared" si="58"/>
        <v>4</v>
      </c>
      <c r="W59" s="119">
        <f t="shared" si="58"/>
        <v>540000</v>
      </c>
      <c r="X59" s="116">
        <f t="shared" si="58"/>
        <v>17</v>
      </c>
      <c r="Y59" s="116">
        <f t="shared" si="58"/>
        <v>226</v>
      </c>
      <c r="Z59" s="117">
        <f>(Y59/O59)</f>
        <v>0.94957983193277307</v>
      </c>
      <c r="AA59" s="123">
        <f>SUM(AA60:AA67)</f>
        <v>27422703</v>
      </c>
    </row>
    <row r="60" spans="2:27" x14ac:dyDescent="0.25">
      <c r="B60" s="161" t="s">
        <v>62</v>
      </c>
      <c r="C60" s="162">
        <v>36</v>
      </c>
      <c r="D60" s="162">
        <v>36</v>
      </c>
      <c r="E60" s="135">
        <f t="shared" si="56"/>
        <v>2.1105704402884446E-3</v>
      </c>
      <c r="F60" s="136">
        <f t="shared" ref="F60:F63" si="59">(D60/D$59)</f>
        <v>5.8064516129032261E-2</v>
      </c>
      <c r="G60" s="137">
        <v>9103016</v>
      </c>
      <c r="H60" s="163">
        <v>21</v>
      </c>
      <c r="I60" s="164">
        <v>36</v>
      </c>
      <c r="J60" s="135">
        <f t="shared" ref="J60:J63" si="60">(I60/D60)</f>
        <v>1</v>
      </c>
      <c r="K60" s="137">
        <v>9103016</v>
      </c>
      <c r="L60" s="140">
        <f t="shared" si="57"/>
        <v>252861.55555555556</v>
      </c>
      <c r="M60" s="165">
        <v>4</v>
      </c>
      <c r="N60" s="164">
        <v>0</v>
      </c>
      <c r="O60" s="162">
        <v>0</v>
      </c>
      <c r="P60" s="135"/>
      <c r="Q60" s="137">
        <v>0</v>
      </c>
      <c r="R60" s="162">
        <v>0</v>
      </c>
      <c r="S60" s="162">
        <v>0</v>
      </c>
      <c r="T60" s="137">
        <v>0</v>
      </c>
      <c r="U60" s="162">
        <v>0</v>
      </c>
      <c r="V60" s="162">
        <v>0</v>
      </c>
      <c r="W60" s="137">
        <v>0</v>
      </c>
      <c r="X60" s="162">
        <v>0</v>
      </c>
      <c r="Y60" s="162">
        <v>0</v>
      </c>
      <c r="Z60" s="173"/>
      <c r="AA60" s="142">
        <v>0</v>
      </c>
    </row>
    <row r="61" spans="2:27" x14ac:dyDescent="0.25">
      <c r="B61" s="161" t="s">
        <v>63</v>
      </c>
      <c r="C61" s="162">
        <v>37</v>
      </c>
      <c r="D61" s="162">
        <v>181</v>
      </c>
      <c r="E61" s="135">
        <f t="shared" si="56"/>
        <v>1.0611479158116902E-2</v>
      </c>
      <c r="F61" s="136">
        <f t="shared" si="59"/>
        <v>0.29193548387096774</v>
      </c>
      <c r="G61" s="137">
        <v>24699050</v>
      </c>
      <c r="H61" s="163">
        <v>18</v>
      </c>
      <c r="I61" s="164">
        <v>31</v>
      </c>
      <c r="J61" s="135">
        <f t="shared" si="60"/>
        <v>0.17127071823204421</v>
      </c>
      <c r="K61" s="137">
        <v>6169050</v>
      </c>
      <c r="L61" s="140">
        <f t="shared" si="57"/>
        <v>199001.61290322582</v>
      </c>
      <c r="M61" s="165">
        <v>18</v>
      </c>
      <c r="N61" s="164">
        <v>6</v>
      </c>
      <c r="O61" s="162">
        <v>150</v>
      </c>
      <c r="P61" s="135">
        <f t="shared" ref="P61:P63" si="61">(O61/D61)</f>
        <v>0.82872928176795579</v>
      </c>
      <c r="Q61" s="137">
        <v>18530000</v>
      </c>
      <c r="R61" s="162">
        <v>0</v>
      </c>
      <c r="S61" s="162">
        <v>0</v>
      </c>
      <c r="T61" s="137">
        <v>0</v>
      </c>
      <c r="U61" s="162">
        <v>0</v>
      </c>
      <c r="V61" s="162">
        <v>0</v>
      </c>
      <c r="W61" s="137">
        <v>0</v>
      </c>
      <c r="X61" s="162">
        <v>6</v>
      </c>
      <c r="Y61" s="162">
        <v>150</v>
      </c>
      <c r="Z61" s="135">
        <f t="shared" ref="Z61:Z63" si="62">(Y61/O61)</f>
        <v>1</v>
      </c>
      <c r="AA61" s="142">
        <v>18530000</v>
      </c>
    </row>
    <row r="62" spans="2:27" x14ac:dyDescent="0.25">
      <c r="B62" s="161" t="s">
        <v>64</v>
      </c>
      <c r="C62" s="162">
        <v>101</v>
      </c>
      <c r="D62" s="162">
        <v>137</v>
      </c>
      <c r="E62" s="135">
        <f t="shared" si="56"/>
        <v>8.0318930644310248E-3</v>
      </c>
      <c r="F62" s="136">
        <f t="shared" si="59"/>
        <v>0.22096774193548388</v>
      </c>
      <c r="G62" s="137">
        <v>19030676</v>
      </c>
      <c r="H62" s="163">
        <v>20</v>
      </c>
      <c r="I62" s="164">
        <v>93</v>
      </c>
      <c r="J62" s="135">
        <f t="shared" si="60"/>
        <v>0.67883211678832112</v>
      </c>
      <c r="K62" s="137">
        <v>15651257</v>
      </c>
      <c r="L62" s="140">
        <f t="shared" si="57"/>
        <v>168293.08602150538</v>
      </c>
      <c r="M62" s="165">
        <v>21</v>
      </c>
      <c r="N62" s="164">
        <v>8</v>
      </c>
      <c r="O62" s="162">
        <v>44</v>
      </c>
      <c r="P62" s="135">
        <f t="shared" si="61"/>
        <v>0.32116788321167883</v>
      </c>
      <c r="Q62" s="137">
        <v>3379419</v>
      </c>
      <c r="R62" s="162">
        <v>4</v>
      </c>
      <c r="S62" s="162">
        <v>8</v>
      </c>
      <c r="T62" s="137">
        <v>801124</v>
      </c>
      <c r="U62" s="162">
        <v>0</v>
      </c>
      <c r="V62" s="162">
        <v>0</v>
      </c>
      <c r="W62" s="137">
        <v>0</v>
      </c>
      <c r="X62" s="162">
        <v>4</v>
      </c>
      <c r="Y62" s="162">
        <v>36</v>
      </c>
      <c r="Z62" s="135">
        <f t="shared" si="62"/>
        <v>0.81818181818181823</v>
      </c>
      <c r="AA62" s="142">
        <v>2578295</v>
      </c>
    </row>
    <row r="63" spans="2:27" x14ac:dyDescent="0.25">
      <c r="B63" s="161" t="s">
        <v>65</v>
      </c>
      <c r="C63" s="162">
        <v>230</v>
      </c>
      <c r="D63" s="162">
        <v>266</v>
      </c>
      <c r="E63" s="135">
        <f t="shared" si="56"/>
        <v>1.5594770475464618E-2</v>
      </c>
      <c r="F63" s="136">
        <f t="shared" si="59"/>
        <v>0.42903225806451611</v>
      </c>
      <c r="G63" s="137">
        <v>51944779</v>
      </c>
      <c r="H63" s="163">
        <v>15</v>
      </c>
      <c r="I63" s="164">
        <v>222</v>
      </c>
      <c r="J63" s="135">
        <f t="shared" si="60"/>
        <v>0.83458646616541354</v>
      </c>
      <c r="K63" s="137">
        <v>45090371</v>
      </c>
      <c r="L63" s="140">
        <f t="shared" si="57"/>
        <v>203109.77927927929</v>
      </c>
      <c r="M63" s="165">
        <v>17</v>
      </c>
      <c r="N63" s="164">
        <v>8</v>
      </c>
      <c r="O63" s="162">
        <v>44</v>
      </c>
      <c r="P63" s="135">
        <f t="shared" si="61"/>
        <v>0.16541353383458646</v>
      </c>
      <c r="Q63" s="137">
        <v>6854408</v>
      </c>
      <c r="R63" s="162">
        <v>0</v>
      </c>
      <c r="S63" s="162">
        <v>0</v>
      </c>
      <c r="T63" s="137">
        <v>0</v>
      </c>
      <c r="U63" s="162">
        <v>1</v>
      </c>
      <c r="V63" s="162">
        <v>4</v>
      </c>
      <c r="W63" s="137">
        <v>540000</v>
      </c>
      <c r="X63" s="162">
        <v>7</v>
      </c>
      <c r="Y63" s="162">
        <v>40</v>
      </c>
      <c r="Z63" s="135">
        <f t="shared" si="62"/>
        <v>0.90909090909090906</v>
      </c>
      <c r="AA63" s="142">
        <v>6314408</v>
      </c>
    </row>
    <row r="64" spans="2:27" ht="15.75" thickBot="1" x14ac:dyDescent="0.3">
      <c r="B64" s="176"/>
      <c r="C64" s="177"/>
      <c r="D64" s="177"/>
      <c r="E64" s="178"/>
      <c r="F64" s="178"/>
      <c r="G64" s="179"/>
      <c r="H64" s="180"/>
      <c r="I64" s="181"/>
      <c r="J64" s="178"/>
      <c r="K64" s="182"/>
      <c r="L64" s="183"/>
      <c r="M64" s="180"/>
      <c r="N64" s="184"/>
      <c r="O64" s="177"/>
      <c r="P64" s="178"/>
      <c r="Q64" s="179"/>
      <c r="R64" s="177"/>
      <c r="S64" s="177"/>
      <c r="T64" s="179"/>
      <c r="U64" s="177"/>
      <c r="V64" s="177"/>
      <c r="W64" s="179"/>
      <c r="X64" s="177"/>
      <c r="Y64" s="177"/>
      <c r="Z64" s="178"/>
      <c r="AA64" s="185"/>
    </row>
    <row r="65" spans="2:27" ht="15.75" thickTop="1" x14ac:dyDescent="0.25">
      <c r="B65" s="186"/>
      <c r="C65" s="186"/>
      <c r="D65" s="186"/>
      <c r="E65" s="187"/>
      <c r="F65" s="187"/>
      <c r="G65" s="188"/>
      <c r="H65" s="187"/>
      <c r="I65" s="186"/>
      <c r="J65" s="187"/>
      <c r="K65" s="189"/>
      <c r="L65" s="190"/>
      <c r="M65" s="187"/>
      <c r="N65" s="186"/>
      <c r="O65" s="186"/>
      <c r="P65" s="187"/>
      <c r="Q65" s="188"/>
      <c r="R65" s="186"/>
      <c r="S65" s="186"/>
      <c r="T65" s="188"/>
      <c r="U65" s="186"/>
      <c r="V65" s="186"/>
      <c r="W65" s="188"/>
      <c r="X65" s="186"/>
      <c r="Y65" s="186"/>
      <c r="Z65" s="187"/>
      <c r="AA65" s="188"/>
    </row>
    <row r="66" spans="2:27" x14ac:dyDescent="0.25">
      <c r="B66" s="1" t="s">
        <v>66</v>
      </c>
      <c r="C66" s="19"/>
      <c r="D66" s="19"/>
      <c r="E66" s="191"/>
      <c r="F66" s="187"/>
      <c r="G66" s="188"/>
      <c r="H66" s="187"/>
      <c r="I66" s="186"/>
      <c r="J66" s="187"/>
      <c r="K66" s="189"/>
      <c r="L66" s="190"/>
      <c r="M66" s="187"/>
      <c r="N66" s="186"/>
      <c r="O66" s="186"/>
      <c r="P66" s="187"/>
      <c r="Q66" s="188"/>
      <c r="R66" s="186"/>
      <c r="S66" s="186"/>
      <c r="T66" s="188"/>
      <c r="U66" s="186"/>
      <c r="V66" s="186"/>
      <c r="W66" s="188"/>
      <c r="X66" s="186"/>
      <c r="Y66" s="186"/>
      <c r="Z66" s="187"/>
      <c r="AA66" s="188"/>
    </row>
    <row r="67" spans="2:27" x14ac:dyDescent="0.25">
      <c r="B67" s="1" t="s">
        <v>67</v>
      </c>
      <c r="C67" s="19"/>
      <c r="D67" s="19"/>
      <c r="E67" s="21"/>
      <c r="F67" s="187"/>
      <c r="G67" s="188"/>
      <c r="H67" s="187"/>
      <c r="I67" s="186"/>
      <c r="J67" s="187"/>
      <c r="K67" s="189"/>
      <c r="L67" s="190"/>
      <c r="M67" s="187"/>
      <c r="N67" s="186"/>
      <c r="O67" s="186"/>
      <c r="P67" s="187"/>
      <c r="Q67" s="188"/>
      <c r="R67" s="186"/>
      <c r="S67" s="186"/>
      <c r="T67" s="188"/>
      <c r="U67" s="186"/>
      <c r="V67" s="186"/>
      <c r="W67" s="188"/>
      <c r="X67" s="186"/>
      <c r="Y67" s="186"/>
      <c r="Z67" s="187"/>
      <c r="AA67" s="18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A8328D-3197-45A6-BD81-6A2ACE6537D8}"/>
</file>

<file path=customXml/itemProps2.xml><?xml version="1.0" encoding="utf-8"?>
<ds:datastoreItem xmlns:ds="http://schemas.openxmlformats.org/officeDocument/2006/customXml" ds:itemID="{01F0CA34-EEE5-4C02-A699-11927992FE96}"/>
</file>

<file path=customXml/itemProps3.xml><?xml version="1.0" encoding="utf-8"?>
<ds:datastoreItem xmlns:ds="http://schemas.openxmlformats.org/officeDocument/2006/customXml" ds:itemID="{57D7079A-FA9B-49E1-A7BE-455047E4BC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 Region and County Groups</dc:title>
  <dc:creator/>
  <cp:lastModifiedBy/>
  <dcterms:created xsi:type="dcterms:W3CDTF">2017-05-12T14:54:45Z</dcterms:created>
  <dcterms:modified xsi:type="dcterms:W3CDTF">2017-05-12T14:54:53Z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